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EstaPastaDeTrabalho" defaultThemeVersion="166925"/>
  <mc:AlternateContent xmlns:mc="http://schemas.openxmlformats.org/markup-compatibility/2006">
    <mc:Choice Requires="x15">
      <x15ac:absPath xmlns:x15ac="http://schemas.microsoft.com/office/spreadsheetml/2010/11/ac" url="T:\02 - Gerência Técnica e de Controle - FC-2G\Acompanhamento 2024\Relatórios\"/>
    </mc:Choice>
  </mc:AlternateContent>
  <xr:revisionPtr revIDLastSave="0" documentId="13_ncr:1_{5D461F50-180D-48BD-8F28-918515946F74}" xr6:coauthVersionLast="47" xr6:coauthVersionMax="47" xr10:uidLastSave="{00000000-0000-0000-0000-000000000000}"/>
  <bookViews>
    <workbookView xWindow="-120" yWindow="-120" windowWidth="29040" windowHeight="15840" xr2:uid="{017874F1-1675-4843-ABFA-06B23558314A}"/>
  </bookViews>
  <sheets>
    <sheet name="RREO - Anexo 1 - Bal_Orç" sheetId="1" r:id="rId1"/>
    <sheet name="RREO - Anexo 2 - Função" sheetId="2" r:id="rId2"/>
    <sheet name="RREO - Anexo 3 - RCL" sheetId="3" r:id="rId3"/>
    <sheet name="RREO - Anexo 4 - RPPS" sheetId="4" r:id="rId4"/>
    <sheet name="RREO - Anexo 6 - Nom-Prim" sheetId="5" r:id="rId5"/>
    <sheet name="RREO - Anexo 7 - RP" sheetId="6" r:id="rId6"/>
    <sheet name="RREO - Anexo 8 - MDE" sheetId="7" r:id="rId7"/>
    <sheet name="RREO - Anexo 9 - OP" sheetId="8" r:id="rId8"/>
    <sheet name="RREO - Anexo 10 - Proj Atuarial" sheetId="9" r:id="rId9"/>
    <sheet name="RREO - Anexo 11 - Alienações" sheetId="10" r:id="rId10"/>
    <sheet name="RREO - Anexo 12 - Saúde" sheetId="11" r:id="rId11"/>
    <sheet name="RREO - Anexo 13 - PPP" sheetId="12" r:id="rId12"/>
    <sheet name="RREO - Anexo 14 - Simplificado" sheetId="13" r:id="rId13"/>
  </sheets>
  <calcPr calcId="191029"/>
  <pivotCaches>
    <pivotCache cacheId="368" r:id="rId1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 i="6" l="1"/>
  <c r="M19" i="6"/>
  <c r="J19" i="6"/>
  <c r="I19" i="6"/>
  <c r="G19" i="6"/>
  <c r="F19" i="6"/>
  <c r="L19" i="6"/>
  <c r="E19" i="6"/>
  <c r="D19" i="6"/>
  <c r="I333" i="2"/>
  <c r="F333" i="2"/>
  <c r="G333" i="2" s="1"/>
  <c r="L249" i="2"/>
  <c r="L247" i="2"/>
  <c r="L246" i="2"/>
  <c r="H245" i="2"/>
  <c r="L244" i="2"/>
  <c r="L243" i="2"/>
  <c r="H240" i="2"/>
  <c r="L238" i="2"/>
  <c r="K237" i="2"/>
  <c r="L236" i="2"/>
  <c r="L235" i="2"/>
  <c r="H235" i="2"/>
  <c r="H234" i="2"/>
  <c r="H233" i="2"/>
  <c r="L232" i="2"/>
  <c r="L230" i="2"/>
  <c r="L229" i="2"/>
  <c r="H228" i="2"/>
  <c r="L228" i="2"/>
  <c r="L225" i="2"/>
  <c r="H221" i="2"/>
  <c r="H220" i="2"/>
  <c r="K219" i="2"/>
  <c r="L218" i="2"/>
  <c r="K216" i="2"/>
  <c r="H216" i="2"/>
  <c r="L211" i="2"/>
  <c r="L210" i="2"/>
  <c r="H204" i="2"/>
  <c r="K203" i="2"/>
  <c r="H202" i="2"/>
  <c r="K201" i="2"/>
  <c r="L200" i="2"/>
  <c r="L199" i="2"/>
  <c r="H199" i="2"/>
  <c r="H197" i="2"/>
  <c r="L196" i="2"/>
  <c r="H195" i="2"/>
  <c r="L195" i="2"/>
  <c r="J333" i="2"/>
  <c r="K333" i="2" s="1"/>
  <c r="E333" i="2"/>
  <c r="L192" i="2"/>
  <c r="L190" i="2"/>
  <c r="H190" i="2"/>
  <c r="L189" i="2"/>
  <c r="L187" i="2"/>
  <c r="H186" i="2"/>
  <c r="H184" i="2"/>
  <c r="K183" i="2"/>
  <c r="K181" i="2"/>
  <c r="L181" i="2"/>
  <c r="H177" i="2"/>
  <c r="L177" i="2"/>
  <c r="H175" i="2"/>
  <c r="H174" i="2"/>
  <c r="K173" i="2"/>
  <c r="K170" i="2"/>
  <c r="L169" i="2"/>
  <c r="L167" i="2"/>
  <c r="L165" i="2"/>
  <c r="L164" i="2"/>
  <c r="K162" i="2"/>
  <c r="L162" i="2"/>
  <c r="H160" i="2"/>
  <c r="K159" i="2"/>
  <c r="L159" i="2"/>
  <c r="K158" i="2"/>
  <c r="L154" i="2"/>
  <c r="L153" i="2"/>
  <c r="K152" i="2"/>
  <c r="H151" i="2"/>
  <c r="K150" i="2"/>
  <c r="L149" i="2"/>
  <c r="H148" i="2"/>
  <c r="K147" i="2"/>
  <c r="L146" i="2"/>
  <c r="K145" i="2"/>
  <c r="L144" i="2"/>
  <c r="F250" i="2"/>
  <c r="E250" i="2"/>
  <c r="D250" i="2"/>
  <c r="C250" i="2"/>
  <c r="H128" i="2"/>
  <c r="L128" i="2"/>
  <c r="L127" i="2"/>
  <c r="K127" i="2"/>
  <c r="H125" i="2"/>
  <c r="L123" i="2"/>
  <c r="G122" i="2"/>
  <c r="K121" i="2"/>
  <c r="L115" i="2"/>
  <c r="G114" i="2"/>
  <c r="H112" i="2"/>
  <c r="L110" i="2"/>
  <c r="G109" i="2"/>
  <c r="H104" i="2"/>
  <c r="L103" i="2"/>
  <c r="H101" i="2"/>
  <c r="H99" i="2"/>
  <c r="L99" i="2"/>
  <c r="H98" i="2"/>
  <c r="G94" i="2"/>
  <c r="G93" i="2"/>
  <c r="L93" i="2"/>
  <c r="K91" i="2"/>
  <c r="L84" i="2"/>
  <c r="H82" i="2"/>
  <c r="H80" i="2"/>
  <c r="K79" i="2"/>
  <c r="G79" i="2"/>
  <c r="K78" i="2"/>
  <c r="L76" i="2"/>
  <c r="H74" i="2"/>
  <c r="K73" i="2"/>
  <c r="L72" i="2"/>
  <c r="L68" i="2"/>
  <c r="L67" i="2"/>
  <c r="K65" i="2"/>
  <c r="H65" i="2"/>
  <c r="D333" i="2"/>
  <c r="L333" i="2" s="1"/>
  <c r="C333" i="2"/>
  <c r="J250" i="2"/>
  <c r="K250" i="2" s="1"/>
  <c r="C123" i="5"/>
  <c r="C48" i="12"/>
  <c r="C49" i="12" s="1"/>
  <c r="F31" i="12"/>
  <c r="G31" i="12" s="1"/>
  <c r="H31" i="12" s="1"/>
  <c r="I31" i="12" s="1"/>
  <c r="J31" i="12" s="1"/>
  <c r="K31" i="12" s="1"/>
  <c r="L31" i="12" s="1"/>
  <c r="M31" i="12" s="1"/>
  <c r="M40" i="12"/>
  <c r="L40" i="12"/>
  <c r="K40" i="12"/>
  <c r="J40" i="12"/>
  <c r="I40" i="12"/>
  <c r="H40" i="12"/>
  <c r="G40" i="12"/>
  <c r="F40" i="12"/>
  <c r="E40" i="12"/>
  <c r="D40" i="12"/>
  <c r="C40" i="12"/>
  <c r="E29" i="12"/>
  <c r="E48" i="12" s="1"/>
  <c r="C59" i="5"/>
  <c r="G96" i="5" s="1"/>
  <c r="A151" i="11"/>
  <c r="I135" i="11"/>
  <c r="G135" i="11"/>
  <c r="G109" i="11"/>
  <c r="I109" i="11" s="1"/>
  <c r="G26" i="11"/>
  <c r="I26" i="11" s="1"/>
  <c r="D134" i="7"/>
  <c r="A201" i="7"/>
  <c r="A224" i="7"/>
  <c r="A223" i="7"/>
  <c r="A222" i="7"/>
  <c r="A221" i="7"/>
  <c r="I250" i="2"/>
  <c r="A262" i="2"/>
  <c r="H78" i="2" l="1"/>
  <c r="L83" i="2"/>
  <c r="H100" i="2"/>
  <c r="K144" i="2"/>
  <c r="L166" i="2"/>
  <c r="K174" i="2"/>
  <c r="H196" i="2"/>
  <c r="L214" i="2"/>
  <c r="L220" i="2"/>
  <c r="H90" i="2"/>
  <c r="L163" i="2"/>
  <c r="H173" i="2"/>
  <c r="L178" i="2"/>
  <c r="L183" i="2"/>
  <c r="L188" i="2"/>
  <c r="K207" i="2"/>
  <c r="H209" i="2"/>
  <c r="H229" i="2"/>
  <c r="H237" i="2"/>
  <c r="L242" i="2"/>
  <c r="C19" i="6"/>
  <c r="L85" i="2"/>
  <c r="L122" i="2"/>
  <c r="H126" i="2"/>
  <c r="L129" i="2"/>
  <c r="K109" i="2"/>
  <c r="H153" i="2"/>
  <c r="K156" i="2"/>
  <c r="K161" i="2"/>
  <c r="K186" i="2"/>
  <c r="L193" i="2"/>
  <c r="L201" i="2"/>
  <c r="L206" i="2"/>
  <c r="H211" i="2"/>
  <c r="L216" i="2"/>
  <c r="K222" i="2"/>
  <c r="K227" i="2"/>
  <c r="L234" i="2"/>
  <c r="L92" i="2"/>
  <c r="L121" i="2"/>
  <c r="L155" i="2"/>
  <c r="L180" i="2"/>
  <c r="L198" i="2"/>
  <c r="L226" i="2"/>
  <c r="L231" i="2"/>
  <c r="L87" i="2"/>
  <c r="L116" i="2"/>
  <c r="L239" i="2"/>
  <c r="H92" i="2"/>
  <c r="H223" i="2"/>
  <c r="H116" i="2"/>
  <c r="H165" i="2"/>
  <c r="H172" i="2"/>
  <c r="H198" i="2"/>
  <c r="H231" i="2"/>
  <c r="H244" i="2"/>
  <c r="H19" i="6"/>
  <c r="H192" i="2"/>
  <c r="H210" i="2"/>
  <c r="H91" i="2"/>
  <c r="L212" i="2"/>
  <c r="H225" i="2"/>
  <c r="H238" i="2"/>
  <c r="H246" i="2"/>
  <c r="L88" i="2"/>
  <c r="H103" i="2"/>
  <c r="L105" i="2"/>
  <c r="H127" i="2"/>
  <c r="G87" i="2"/>
  <c r="L171" i="2"/>
  <c r="L191" i="2"/>
  <c r="G194" i="2"/>
  <c r="L204" i="2"/>
  <c r="K210" i="2"/>
  <c r="H243" i="2"/>
  <c r="L248" i="2"/>
  <c r="H333" i="2"/>
  <c r="G247" i="2"/>
  <c r="G172" i="2"/>
  <c r="G182" i="2"/>
  <c r="G65" i="2"/>
  <c r="L70" i="2"/>
  <c r="K71" i="2"/>
  <c r="K76" i="2"/>
  <c r="G78" i="2"/>
  <c r="G81" i="2"/>
  <c r="G86" i="2"/>
  <c r="L106" i="2"/>
  <c r="L111" i="2"/>
  <c r="L157" i="2"/>
  <c r="K184" i="2"/>
  <c r="L194" i="2"/>
  <c r="L203" i="2"/>
  <c r="L209" i="2"/>
  <c r="L213" i="2"/>
  <c r="L215" i="2"/>
  <c r="L224" i="2"/>
  <c r="L227" i="2"/>
  <c r="G96" i="2"/>
  <c r="G101" i="2"/>
  <c r="L104" i="2"/>
  <c r="G119" i="2"/>
  <c r="H149" i="2"/>
  <c r="K155" i="2"/>
  <c r="K167" i="2"/>
  <c r="G169" i="2"/>
  <c r="K178" i="2"/>
  <c r="K192" i="2"/>
  <c r="K204" i="2"/>
  <c r="K213" i="2"/>
  <c r="K225" i="2"/>
  <c r="K228" i="2"/>
  <c r="K249" i="2"/>
  <c r="G70" i="2"/>
  <c r="G111" i="2"/>
  <c r="G124" i="2"/>
  <c r="G163" i="2"/>
  <c r="K164" i="2"/>
  <c r="K175" i="2"/>
  <c r="H183" i="2"/>
  <c r="K189" i="2"/>
  <c r="K195" i="2"/>
  <c r="K198" i="2"/>
  <c r="K231" i="2"/>
  <c r="K234" i="2"/>
  <c r="K240" i="2"/>
  <c r="K243" i="2"/>
  <c r="K246" i="2"/>
  <c r="G67" i="2"/>
  <c r="H70" i="2"/>
  <c r="G75" i="2"/>
  <c r="G83" i="2"/>
  <c r="G88" i="2"/>
  <c r="G98" i="2"/>
  <c r="L118" i="2"/>
  <c r="K146" i="2"/>
  <c r="K149" i="2"/>
  <c r="K160" i="2"/>
  <c r="H163" i="2"/>
  <c r="L175" i="2"/>
  <c r="K180" i="2"/>
  <c r="L182" i="2"/>
  <c r="H185" i="2"/>
  <c r="K206" i="2"/>
  <c r="H208" i="2"/>
  <c r="G212" i="2"/>
  <c r="K218" i="2"/>
  <c r="K221" i="2"/>
  <c r="H67" i="2"/>
  <c r="L95" i="2"/>
  <c r="G108" i="2"/>
  <c r="G113" i="2"/>
  <c r="K124" i="2"/>
  <c r="G126" i="2"/>
  <c r="L145" i="2"/>
  <c r="L156" i="2"/>
  <c r="K157" i="2"/>
  <c r="G159" i="2"/>
  <c r="G162" i="2"/>
  <c r="L168" i="2"/>
  <c r="K169" i="2"/>
  <c r="K172" i="2"/>
  <c r="L179" i="2"/>
  <c r="L205" i="2"/>
  <c r="K209" i="2"/>
  <c r="K215" i="2"/>
  <c r="L217" i="2"/>
  <c r="K224" i="2"/>
  <c r="G64" i="2"/>
  <c r="H66" i="2"/>
  <c r="K70" i="2"/>
  <c r="G72" i="2"/>
  <c r="K75" i="2"/>
  <c r="G77" i="2"/>
  <c r="K83" i="2"/>
  <c r="G85" i="2"/>
  <c r="G90" i="2"/>
  <c r="G118" i="2"/>
  <c r="H159" i="2"/>
  <c r="H162" i="2"/>
  <c r="K163" i="2"/>
  <c r="H171" i="2"/>
  <c r="K191" i="2"/>
  <c r="K194" i="2"/>
  <c r="K197" i="2"/>
  <c r="K200" i="2"/>
  <c r="K212" i="2"/>
  <c r="K230" i="2"/>
  <c r="K233" i="2"/>
  <c r="L241" i="2"/>
  <c r="K242" i="2"/>
  <c r="K245" i="2"/>
  <c r="H247" i="2"/>
  <c r="K67" i="2"/>
  <c r="H79" i="2"/>
  <c r="G95" i="2"/>
  <c r="L97" i="2"/>
  <c r="G100" i="2"/>
  <c r="H102" i="2"/>
  <c r="H105" i="2"/>
  <c r="G110" i="2"/>
  <c r="H118" i="2"/>
  <c r="H120" i="2"/>
  <c r="L147" i="2"/>
  <c r="H150" i="2"/>
  <c r="K151" i="2"/>
  <c r="K154" i="2"/>
  <c r="L161" i="2"/>
  <c r="K166" i="2"/>
  <c r="L176" i="2"/>
  <c r="K177" i="2"/>
  <c r="G179" i="2"/>
  <c r="H181" i="2"/>
  <c r="H187" i="2"/>
  <c r="K188" i="2"/>
  <c r="G202" i="2"/>
  <c r="L207" i="2"/>
  <c r="H214" i="2"/>
  <c r="L219" i="2"/>
  <c r="L222" i="2"/>
  <c r="H226" i="2"/>
  <c r="K236" i="2"/>
  <c r="K239" i="2"/>
  <c r="K248" i="2"/>
  <c r="K64" i="2"/>
  <c r="G69" i="2"/>
  <c r="K80" i="2"/>
  <c r="G82" i="2"/>
  <c r="K90" i="2"/>
  <c r="G105" i="2"/>
  <c r="L107" i="2"/>
  <c r="H115" i="2"/>
  <c r="K148" i="2"/>
  <c r="L151" i="2"/>
  <c r="L158" i="2"/>
  <c r="L170" i="2"/>
  <c r="K185" i="2"/>
  <c r="H193" i="2"/>
  <c r="G196" i="2"/>
  <c r="K220" i="2"/>
  <c r="H232" i="2"/>
  <c r="G189" i="2"/>
  <c r="G66" i="2"/>
  <c r="G74" i="2"/>
  <c r="G97" i="2"/>
  <c r="G102" i="2"/>
  <c r="G147" i="2"/>
  <c r="K168" i="2"/>
  <c r="K171" i="2"/>
  <c r="K179" i="2"/>
  <c r="K182" i="2"/>
  <c r="K202" i="2"/>
  <c r="K205" i="2"/>
  <c r="K208" i="2"/>
  <c r="K214" i="2"/>
  <c r="K217" i="2"/>
  <c r="G222" i="2"/>
  <c r="K223" i="2"/>
  <c r="K226" i="2"/>
  <c r="K69" i="2"/>
  <c r="L94" i="2"/>
  <c r="G107" i="2"/>
  <c r="G112" i="2"/>
  <c r="H114" i="2"/>
  <c r="K115" i="2"/>
  <c r="H147" i="2"/>
  <c r="H161" i="2"/>
  <c r="K190" i="2"/>
  <c r="K193" i="2"/>
  <c r="K196" i="2"/>
  <c r="K199" i="2"/>
  <c r="L202" i="2"/>
  <c r="H207" i="2"/>
  <c r="L208" i="2"/>
  <c r="K211" i="2"/>
  <c r="H219" i="2"/>
  <c r="H222" i="2"/>
  <c r="L223" i="2"/>
  <c r="K229" i="2"/>
  <c r="K232" i="2"/>
  <c r="L237" i="2"/>
  <c r="L240" i="2"/>
  <c r="K244" i="2"/>
  <c r="K66" i="2"/>
  <c r="G71" i="2"/>
  <c r="L73" i="2"/>
  <c r="K74" i="2"/>
  <c r="G76" i="2"/>
  <c r="L81" i="2"/>
  <c r="K82" i="2"/>
  <c r="G84" i="2"/>
  <c r="G89" i="2"/>
  <c r="L91" i="2"/>
  <c r="G99" i="2"/>
  <c r="G104" i="2"/>
  <c r="G117" i="2"/>
  <c r="L152" i="2"/>
  <c r="K153" i="2"/>
  <c r="K165" i="2"/>
  <c r="K176" i="2"/>
  <c r="G184" i="2"/>
  <c r="K187" i="2"/>
  <c r="H213" i="2"/>
  <c r="K235" i="2"/>
  <c r="K238" i="2"/>
  <c r="K241" i="2"/>
  <c r="K247" i="2"/>
  <c r="G240" i="2"/>
  <c r="G144" i="2"/>
  <c r="G150" i="2"/>
  <c r="G156" i="2"/>
  <c r="G175" i="2"/>
  <c r="G178" i="2"/>
  <c r="G199" i="2"/>
  <c r="G205" i="2"/>
  <c r="G208" i="2"/>
  <c r="G229" i="2"/>
  <c r="G233" i="2"/>
  <c r="G243" i="2"/>
  <c r="G246" i="2"/>
  <c r="G166" i="2"/>
  <c r="G180" i="2"/>
  <c r="G183" i="2"/>
  <c r="G186" i="2"/>
  <c r="G192" i="2"/>
  <c r="G195" i="2"/>
  <c r="G215" i="2"/>
  <c r="G218" i="2"/>
  <c r="G225" i="2"/>
  <c r="G171" i="2"/>
  <c r="G198" i="2"/>
  <c r="G201" i="2"/>
  <c r="G207" i="2"/>
  <c r="G239" i="2"/>
  <c r="G236" i="2"/>
  <c r="G146" i="2"/>
  <c r="G149" i="2"/>
  <c r="G158" i="2"/>
  <c r="G168" i="2"/>
  <c r="G174" i="2"/>
  <c r="G177" i="2"/>
  <c r="G204" i="2"/>
  <c r="G211" i="2"/>
  <c r="G221" i="2"/>
  <c r="G228" i="2"/>
  <c r="G235" i="2"/>
  <c r="G242" i="2"/>
  <c r="G152" i="2"/>
  <c r="G155" i="2"/>
  <c r="G161" i="2"/>
  <c r="G165" i="2"/>
  <c r="G185" i="2"/>
  <c r="G188" i="2"/>
  <c r="G191" i="2"/>
  <c r="G210" i="2"/>
  <c r="G217" i="2"/>
  <c r="G224" i="2"/>
  <c r="G231" i="2"/>
  <c r="G245" i="2"/>
  <c r="G145" i="2"/>
  <c r="G151" i="2"/>
  <c r="G157" i="2"/>
  <c r="G164" i="2"/>
  <c r="G170" i="2"/>
  <c r="G176" i="2"/>
  <c r="G197" i="2"/>
  <c r="G200" i="2"/>
  <c r="G203" i="2"/>
  <c r="G206" i="2"/>
  <c r="G223" i="2"/>
  <c r="G227" i="2"/>
  <c r="G248" i="2"/>
  <c r="G148" i="2"/>
  <c r="G154" i="2"/>
  <c r="G160" i="2"/>
  <c r="G167" i="2"/>
  <c r="G173" i="2"/>
  <c r="G181" i="2"/>
  <c r="G190" i="2"/>
  <c r="G213" i="2"/>
  <c r="G216" i="2"/>
  <c r="G237" i="2"/>
  <c r="G220" i="2"/>
  <c r="G234" i="2"/>
  <c r="G187" i="2"/>
  <c r="G209" i="2"/>
  <c r="G219" i="2"/>
  <c r="G230" i="2"/>
  <c r="G249" i="2"/>
  <c r="G241" i="2"/>
  <c r="H146" i="2"/>
  <c r="L150" i="2"/>
  <c r="H158" i="2"/>
  <c r="H170" i="2"/>
  <c r="L174" i="2"/>
  <c r="H182" i="2"/>
  <c r="L186" i="2"/>
  <c r="G193" i="2"/>
  <c r="H194" i="2"/>
  <c r="H206" i="2"/>
  <c r="H218" i="2"/>
  <c r="H230" i="2"/>
  <c r="H242" i="2"/>
  <c r="H145" i="2"/>
  <c r="H157" i="2"/>
  <c r="H169" i="2"/>
  <c r="L173" i="2"/>
  <c r="L185" i="2"/>
  <c r="L197" i="2"/>
  <c r="H205" i="2"/>
  <c r="H217" i="2"/>
  <c r="L221" i="2"/>
  <c r="L233" i="2"/>
  <c r="H241" i="2"/>
  <c r="L245" i="2"/>
  <c r="H144" i="2"/>
  <c r="L148" i="2"/>
  <c r="H156" i="2"/>
  <c r="L160" i="2"/>
  <c r="H168" i="2"/>
  <c r="L172" i="2"/>
  <c r="H180" i="2"/>
  <c r="L184" i="2"/>
  <c r="H155" i="2"/>
  <c r="H167" i="2"/>
  <c r="H179" i="2"/>
  <c r="H191" i="2"/>
  <c r="H203" i="2"/>
  <c r="G214" i="2"/>
  <c r="H215" i="2"/>
  <c r="G226" i="2"/>
  <c r="H227" i="2"/>
  <c r="G238" i="2"/>
  <c r="H239" i="2"/>
  <c r="G153" i="2"/>
  <c r="H154" i="2"/>
  <c r="H166" i="2"/>
  <c r="H178" i="2"/>
  <c r="H189" i="2"/>
  <c r="H201" i="2"/>
  <c r="H249" i="2"/>
  <c r="H152" i="2"/>
  <c r="H164" i="2"/>
  <c r="H176" i="2"/>
  <c r="H188" i="2"/>
  <c r="H200" i="2"/>
  <c r="H212" i="2"/>
  <c r="H224" i="2"/>
  <c r="H236" i="2"/>
  <c r="H248" i="2"/>
  <c r="G232" i="2"/>
  <c r="G244" i="2"/>
  <c r="H77" i="2"/>
  <c r="L79" i="2"/>
  <c r="H88" i="2"/>
  <c r="G91" i="2"/>
  <c r="K92" i="2"/>
  <c r="L98" i="2"/>
  <c r="G103" i="2"/>
  <c r="H73" i="2"/>
  <c r="L69" i="2"/>
  <c r="L74" i="2"/>
  <c r="L117" i="2"/>
  <c r="H86" i="2"/>
  <c r="H94" i="2"/>
  <c r="L96" i="2"/>
  <c r="K97" i="2"/>
  <c r="H106" i="2"/>
  <c r="L108" i="2"/>
  <c r="K112" i="2"/>
  <c r="K118" i="2"/>
  <c r="K77" i="2"/>
  <c r="K81" i="2"/>
  <c r="H87" i="2"/>
  <c r="H123" i="2"/>
  <c r="L64" i="2"/>
  <c r="L75" i="2"/>
  <c r="K84" i="2"/>
  <c r="H89" i="2"/>
  <c r="K94" i="2"/>
  <c r="K106" i="2"/>
  <c r="H110" i="2"/>
  <c r="L120" i="2"/>
  <c r="H76" i="2"/>
  <c r="K87" i="2"/>
  <c r="H111" i="2"/>
  <c r="H113" i="2"/>
  <c r="L119" i="2"/>
  <c r="H122" i="2"/>
  <c r="L71" i="2"/>
  <c r="L82" i="2"/>
  <c r="H68" i="2"/>
  <c r="K72" i="2"/>
  <c r="L80" i="2"/>
  <c r="H64" i="2"/>
  <c r="H75" i="2"/>
  <c r="L86" i="2"/>
  <c r="K89" i="2"/>
  <c r="H124" i="2"/>
  <c r="G127" i="2"/>
  <c r="K68" i="2"/>
  <c r="L109" i="2"/>
  <c r="G115" i="2"/>
  <c r="K96" i="2"/>
  <c r="K102" i="2"/>
  <c r="K86" i="2"/>
  <c r="K93" i="2"/>
  <c r="K99" i="2"/>
  <c r="K108" i="2"/>
  <c r="K85" i="2"/>
  <c r="K98" i="2"/>
  <c r="K125" i="2"/>
  <c r="K110" i="2"/>
  <c r="K113" i="2"/>
  <c r="K88" i="2"/>
  <c r="K107" i="2"/>
  <c r="K101" i="2"/>
  <c r="K105" i="2"/>
  <c r="K114" i="2"/>
  <c r="K126" i="2"/>
  <c r="K95" i="2"/>
  <c r="K111" i="2"/>
  <c r="K117" i="2"/>
  <c r="K123" i="2"/>
  <c r="K129" i="2"/>
  <c r="K104" i="2"/>
  <c r="K100" i="2"/>
  <c r="K116" i="2"/>
  <c r="K122" i="2"/>
  <c r="K103" i="2"/>
  <c r="K119" i="2"/>
  <c r="K128" i="2"/>
  <c r="G120" i="2"/>
  <c r="G123" i="2"/>
  <c r="G129" i="2"/>
  <c r="G125" i="2"/>
  <c r="G106" i="2"/>
  <c r="G121" i="2"/>
  <c r="L66" i="2"/>
  <c r="G73" i="2"/>
  <c r="L78" i="2"/>
  <c r="L90" i="2"/>
  <c r="L102" i="2"/>
  <c r="L114" i="2"/>
  <c r="L126" i="2"/>
  <c r="L65" i="2"/>
  <c r="L77" i="2"/>
  <c r="H85" i="2"/>
  <c r="L89" i="2"/>
  <c r="H97" i="2"/>
  <c r="L101" i="2"/>
  <c r="H109" i="2"/>
  <c r="L113" i="2"/>
  <c r="H121" i="2"/>
  <c r="L125" i="2"/>
  <c r="H72" i="2"/>
  <c r="H84" i="2"/>
  <c r="H96" i="2"/>
  <c r="L100" i="2"/>
  <c r="H108" i="2"/>
  <c r="L112" i="2"/>
  <c r="L124" i="2"/>
  <c r="H71" i="2"/>
  <c r="H83" i="2"/>
  <c r="H95" i="2"/>
  <c r="H107" i="2"/>
  <c r="H119" i="2"/>
  <c r="G68" i="2"/>
  <c r="H69" i="2"/>
  <c r="G80" i="2"/>
  <c r="H81" i="2"/>
  <c r="G92" i="2"/>
  <c r="H93" i="2"/>
  <c r="G116" i="2"/>
  <c r="H117" i="2"/>
  <c r="K120" i="2"/>
  <c r="G128" i="2"/>
  <c r="H129" i="2"/>
  <c r="F29" i="12"/>
  <c r="F48" i="12" s="1"/>
  <c r="F78" i="12" s="1"/>
  <c r="E78" i="12"/>
  <c r="E49" i="12"/>
  <c r="G29" i="12"/>
  <c r="D198" i="7"/>
  <c r="F198" i="7"/>
  <c r="H57" i="7"/>
  <c r="G198" i="7"/>
  <c r="D131" i="7"/>
  <c r="D130" i="7" s="1"/>
  <c r="G125" i="5"/>
  <c r="F117" i="5"/>
  <c r="L250" i="2"/>
  <c r="H143" i="2"/>
  <c r="G250" i="2"/>
  <c r="B19" i="6"/>
  <c r="F49" i="12" l="1"/>
  <c r="H29" i="12"/>
  <c r="D48" i="12"/>
  <c r="D135" i="7"/>
  <c r="H61" i="7"/>
  <c r="G118" i="5"/>
  <c r="G131" i="5" s="1"/>
  <c r="G133" i="5" s="1"/>
  <c r="I29" i="12" l="1"/>
  <c r="G48" i="12"/>
  <c r="D78" i="12"/>
  <c r="D49" i="12"/>
  <c r="E198" i="7"/>
  <c r="I111" i="1"/>
  <c r="G49" i="12" l="1"/>
  <c r="G78" i="12"/>
  <c r="J29" i="12"/>
  <c r="H48" i="12"/>
  <c r="I98" i="1"/>
  <c r="F98" i="1"/>
  <c r="I107" i="1"/>
  <c r="F107" i="1"/>
  <c r="I96" i="1"/>
  <c r="F96" i="1"/>
  <c r="I105" i="1"/>
  <c r="F105" i="1"/>
  <c r="F111" i="1"/>
  <c r="I48" i="12" l="1"/>
  <c r="K29" i="12"/>
  <c r="H49" i="12"/>
  <c r="H78" i="12"/>
  <c r="J48" i="12" l="1"/>
  <c r="L29" i="12"/>
  <c r="I49" i="12"/>
  <c r="I78" i="12"/>
  <c r="F22" i="8"/>
  <c r="F21" i="8"/>
  <c r="B206" i="2"/>
  <c r="B200" i="2"/>
  <c r="A200" i="2"/>
  <c r="B199" i="2"/>
  <c r="A199" i="2"/>
  <c r="B198" i="2"/>
  <c r="A198" i="2"/>
  <c r="C291" i="2" s="1"/>
  <c r="B197" i="2"/>
  <c r="A197" i="2"/>
  <c r="B196" i="2"/>
  <c r="A196" i="2"/>
  <c r="F139" i="2"/>
  <c r="A117" i="1"/>
  <c r="I377" i="2" l="1"/>
  <c r="D377" i="2"/>
  <c r="C377" i="2"/>
  <c r="F377" i="2"/>
  <c r="G377" i="2" s="1"/>
  <c r="J377" i="2"/>
  <c r="K377" i="2" s="1"/>
  <c r="E377" i="2"/>
  <c r="K48" i="12"/>
  <c r="J78" i="12"/>
  <c r="J49" i="12"/>
  <c r="M29" i="12"/>
  <c r="C293" i="2"/>
  <c r="C369" i="2"/>
  <c r="C327" i="2"/>
  <c r="J139" i="2"/>
  <c r="C341" i="2"/>
  <c r="D311" i="2"/>
  <c r="D285" i="2"/>
  <c r="C286" i="2"/>
  <c r="C290" i="2"/>
  <c r="C296" i="2"/>
  <c r="D283" i="2"/>
  <c r="D287" i="2"/>
  <c r="D305" i="2"/>
  <c r="D332" i="2"/>
  <c r="C340" i="2"/>
  <c r="C345" i="2"/>
  <c r="C295" i="2"/>
  <c r="C302" i="2"/>
  <c r="D345" i="2"/>
  <c r="C349" i="2"/>
  <c r="C357" i="2"/>
  <c r="D314" i="2"/>
  <c r="C321" i="2"/>
  <c r="C342" i="2"/>
  <c r="C346" i="2"/>
  <c r="C347" i="2"/>
  <c r="D380" i="2"/>
  <c r="C285" i="2"/>
  <c r="C303" i="2"/>
  <c r="C323" i="2"/>
  <c r="C331" i="2"/>
  <c r="C348" i="2"/>
  <c r="D302" i="2"/>
  <c r="D303" i="2"/>
  <c r="D318" i="2"/>
  <c r="C320" i="2"/>
  <c r="D323" i="2"/>
  <c r="D326" i="2"/>
  <c r="D363" i="2"/>
  <c r="C289" i="2"/>
  <c r="C292" i="2"/>
  <c r="C306" i="2"/>
  <c r="F278" i="2"/>
  <c r="J278" i="2" s="1"/>
  <c r="F255" i="2"/>
  <c r="J255" i="2" s="1"/>
  <c r="C287" i="2"/>
  <c r="D306" i="2"/>
  <c r="D369" i="2"/>
  <c r="D375" i="2"/>
  <c r="C383" i="2"/>
  <c r="C386" i="2"/>
  <c r="D354" i="2"/>
  <c r="C362" i="2"/>
  <c r="C380" i="2"/>
  <c r="D383" i="2"/>
  <c r="C385" i="2"/>
  <c r="D386" i="2"/>
  <c r="D389" i="2"/>
  <c r="C328" i="2"/>
  <c r="D342" i="2"/>
  <c r="D357" i="2"/>
  <c r="C367" i="2"/>
  <c r="D385" i="2"/>
  <c r="C304" i="2"/>
  <c r="D328" i="2"/>
  <c r="C350" i="2"/>
  <c r="C366" i="2"/>
  <c r="D367" i="2"/>
  <c r="D394" i="2"/>
  <c r="D286" i="2"/>
  <c r="D366" i="2"/>
  <c r="C390" i="2"/>
  <c r="C305" i="2"/>
  <c r="D282" i="2"/>
  <c r="D291" i="2"/>
  <c r="C315" i="2"/>
  <c r="D304" i="2"/>
  <c r="D337" i="2"/>
  <c r="C334" i="2"/>
  <c r="C368" i="2"/>
  <c r="D349" i="2"/>
  <c r="C324" i="2"/>
  <c r="E395" i="2"/>
  <c r="J395" i="2"/>
  <c r="D395" i="2"/>
  <c r="I395" i="2"/>
  <c r="C395" i="2"/>
  <c r="I329" i="2"/>
  <c r="F395" i="2"/>
  <c r="C329" i="2"/>
  <c r="J329" i="2"/>
  <c r="F329" i="2"/>
  <c r="E329" i="2"/>
  <c r="D329" i="2"/>
  <c r="H377" i="2" l="1"/>
  <c r="L377" i="2"/>
  <c r="M48" i="12"/>
  <c r="L48" i="12"/>
  <c r="K78" i="12"/>
  <c r="K49" i="12"/>
  <c r="B33" i="10"/>
  <c r="C389" i="2"/>
  <c r="C352" i="2"/>
  <c r="D348" i="2"/>
  <c r="C378" i="2"/>
  <c r="C319" i="2"/>
  <c r="C384" i="2"/>
  <c r="D376" i="2"/>
  <c r="D371" i="2"/>
  <c r="D359" i="2"/>
  <c r="D382" i="2"/>
  <c r="D373" i="2"/>
  <c r="C354" i="2"/>
  <c r="C388" i="2"/>
  <c r="D378" i="2"/>
  <c r="C359" i="2"/>
  <c r="C358" i="2"/>
  <c r="C313" i="2"/>
  <c r="D292" i="2"/>
  <c r="C351" i="2"/>
  <c r="C310" i="2"/>
  <c r="D347" i="2"/>
  <c r="D336" i="2"/>
  <c r="C297" i="2"/>
  <c r="D331" i="2"/>
  <c r="D388" i="2"/>
  <c r="D362" i="2"/>
  <c r="D356" i="2"/>
  <c r="D358" i="2"/>
  <c r="D313" i="2"/>
  <c r="D351" i="2"/>
  <c r="C326" i="2"/>
  <c r="C311" i="2"/>
  <c r="C363" i="2"/>
  <c r="C356" i="2"/>
  <c r="C336" i="2"/>
  <c r="D317" i="2"/>
  <c r="D310" i="2"/>
  <c r="D340" i="2"/>
  <c r="D390" i="2"/>
  <c r="C371" i="2"/>
  <c r="D327" i="2"/>
  <c r="C309" i="2"/>
  <c r="D293" i="2"/>
  <c r="D297" i="2"/>
  <c r="C339" i="2"/>
  <c r="C332" i="2"/>
  <c r="D284" i="2"/>
  <c r="C288" i="2"/>
  <c r="D350" i="2"/>
  <c r="C391" i="2"/>
  <c r="D379" i="2"/>
  <c r="C375" i="2"/>
  <c r="C382" i="2"/>
  <c r="C376" i="2"/>
  <c r="D365" i="2"/>
  <c r="C364" i="2"/>
  <c r="C355" i="2"/>
  <c r="C365" i="2"/>
  <c r="C344" i="2"/>
  <c r="C338" i="2"/>
  <c r="C317" i="2"/>
  <c r="C298" i="2"/>
  <c r="C318" i="2"/>
  <c r="C307" i="2"/>
  <c r="D334" i="2"/>
  <c r="D315" i="2"/>
  <c r="H395" i="2"/>
  <c r="L395" i="2"/>
  <c r="H329" i="2"/>
  <c r="L329" i="2"/>
  <c r="C379" i="2"/>
  <c r="D341" i="2"/>
  <c r="C393" i="2"/>
  <c r="D384" i="2"/>
  <c r="D338" i="2"/>
  <c r="D320" i="2"/>
  <c r="D339" i="2"/>
  <c r="C361" i="2"/>
  <c r="D321" i="2"/>
  <c r="C284" i="2"/>
  <c r="D294" i="2"/>
  <c r="D352" i="2"/>
  <c r="C322" i="2"/>
  <c r="D309" i="2"/>
  <c r="D324" i="2"/>
  <c r="D368" i="2"/>
  <c r="D364" i="2"/>
  <c r="C337" i="2"/>
  <c r="D307" i="2"/>
  <c r="D391" i="2"/>
  <c r="C394" i="2"/>
  <c r="D393" i="2"/>
  <c r="C373" i="2"/>
  <c r="D344" i="2"/>
  <c r="D312" i="2"/>
  <c r="D296" i="2"/>
  <c r="D290" i="2"/>
  <c r="D361" i="2"/>
  <c r="D346" i="2"/>
  <c r="D355" i="2"/>
  <c r="D322" i="2"/>
  <c r="C312" i="2"/>
  <c r="D289" i="2"/>
  <c r="C314" i="2"/>
  <c r="D298" i="2"/>
  <c r="C294" i="2"/>
  <c r="D295" i="2"/>
  <c r="L78" i="12" l="1"/>
  <c r="L49" i="12"/>
  <c r="M49" i="12"/>
  <c r="M78" i="12"/>
  <c r="D343" i="2"/>
  <c r="C392" i="2"/>
  <c r="C330" i="2"/>
  <c r="C308" i="2"/>
  <c r="C335" i="2"/>
  <c r="C387" i="2"/>
  <c r="C353" i="2"/>
  <c r="D301" i="2"/>
  <c r="D374" i="2"/>
  <c r="D392" i="2"/>
  <c r="D319" i="2"/>
  <c r="D325" i="2"/>
  <c r="D316" i="2"/>
  <c r="C301" i="2"/>
  <c r="D353" i="2"/>
  <c r="D330" i="2"/>
  <c r="D370" i="2"/>
  <c r="C381" i="2"/>
  <c r="C374" i="2"/>
  <c r="C370" i="2"/>
  <c r="D372" i="2"/>
  <c r="D381" i="2"/>
  <c r="D308" i="2"/>
  <c r="C343" i="2"/>
  <c r="C325" i="2"/>
  <c r="D335" i="2"/>
  <c r="D360" i="2"/>
  <c r="C360" i="2"/>
  <c r="D387" i="2"/>
  <c r="D288" i="2"/>
  <c r="C372" i="2"/>
  <c r="C316" i="2"/>
  <c r="C258" i="2" l="1"/>
  <c r="D258" i="2"/>
  <c r="K14" i="6" l="1"/>
  <c r="K24" i="6" s="1"/>
  <c r="J14" i="6"/>
  <c r="J24" i="6" s="1"/>
  <c r="B14" i="6"/>
  <c r="B24" i="6" s="1"/>
  <c r="I14" i="6"/>
  <c r="I24" i="6" s="1"/>
  <c r="E14" i="6"/>
  <c r="E24" i="6" s="1"/>
  <c r="C14" i="6"/>
  <c r="C24" i="6" s="1"/>
  <c r="D14" i="6"/>
  <c r="D24" i="6" s="1"/>
  <c r="G14" i="6"/>
  <c r="G24" i="6" s="1"/>
  <c r="H14" i="6" l="1"/>
  <c r="H24" i="6" s="1"/>
  <c r="L14" i="6"/>
  <c r="L24" i="6" s="1"/>
  <c r="F14" i="6"/>
  <c r="F24" i="6" s="1"/>
  <c r="M24" i="6" l="1"/>
  <c r="M14" i="6" l="1"/>
  <c r="I385" i="2" l="1"/>
  <c r="I376" i="2"/>
  <c r="I298" i="2"/>
  <c r="I393" i="2"/>
  <c r="I363" i="2"/>
  <c r="I306" i="2"/>
  <c r="I371" i="2"/>
  <c r="I309" i="2"/>
  <c r="L42" i="2"/>
  <c r="I287" i="2"/>
  <c r="I320" i="2"/>
  <c r="I384" i="2"/>
  <c r="I294" i="2"/>
  <c r="L43" i="2"/>
  <c r="L58" i="2"/>
  <c r="I355" i="2"/>
  <c r="F103" i="1"/>
  <c r="I389" i="2"/>
  <c r="I383" i="2"/>
  <c r="I104" i="1"/>
  <c r="I344" i="2" l="1"/>
  <c r="I380" i="2"/>
  <c r="I314" i="2"/>
  <c r="I318" i="2"/>
  <c r="I361" i="2"/>
  <c r="J383" i="2"/>
  <c r="L383" i="2" s="1"/>
  <c r="L41" i="2"/>
  <c r="L34" i="2"/>
  <c r="J382" i="2"/>
  <c r="L382" i="2" s="1"/>
  <c r="J375" i="2"/>
  <c r="L375" i="2" s="1"/>
  <c r="I285" i="2"/>
  <c r="I336" i="2"/>
  <c r="L40" i="2"/>
  <c r="J309" i="2"/>
  <c r="L309" i="2" s="1"/>
  <c r="J379" i="2"/>
  <c r="L379" i="2" s="1"/>
  <c r="I313" i="2"/>
  <c r="J336" i="2"/>
  <c r="L336" i="2" s="1"/>
  <c r="I103" i="1"/>
  <c r="J384" i="2"/>
  <c r="L384" i="2" s="1"/>
  <c r="J344" i="2"/>
  <c r="L344" i="2" s="1"/>
  <c r="J361" i="2"/>
  <c r="L361" i="2" s="1"/>
  <c r="I326" i="2"/>
  <c r="J355" i="2"/>
  <c r="L355" i="2" s="1"/>
  <c r="J323" i="2"/>
  <c r="L323" i="2" s="1"/>
  <c r="L54" i="2"/>
  <c r="L17" i="2"/>
  <c r="J286" i="2"/>
  <c r="L286" i="2" s="1"/>
  <c r="L26" i="2"/>
  <c r="L60" i="2"/>
  <c r="L25" i="2"/>
  <c r="J294" i="2"/>
  <c r="L294" i="2" s="1"/>
  <c r="I101" i="1"/>
  <c r="I296" i="2"/>
  <c r="J340" i="2"/>
  <c r="L340" i="2" s="1"/>
  <c r="I370" i="2"/>
  <c r="I286" i="2"/>
  <c r="J306" i="2"/>
  <c r="L306" i="2" s="1"/>
  <c r="L37" i="2"/>
  <c r="I90" i="1"/>
  <c r="J376" i="2"/>
  <c r="L376" i="2" s="1"/>
  <c r="L33" i="2"/>
  <c r="J302" i="2"/>
  <c r="L302" i="2" s="1"/>
  <c r="L23" i="2"/>
  <c r="L20" i="2"/>
  <c r="L18" i="2"/>
  <c r="J287" i="2"/>
  <c r="L287" i="2" s="1"/>
  <c r="J285" i="2"/>
  <c r="L16" i="2"/>
  <c r="L51" i="2"/>
  <c r="J320" i="2"/>
  <c r="L320" i="2" s="1"/>
  <c r="J371" i="2"/>
  <c r="L371" i="2" s="1"/>
  <c r="J363" i="2"/>
  <c r="L363" i="2" s="1"/>
  <c r="I94" i="1"/>
  <c r="I382" i="2"/>
  <c r="L44" i="2"/>
  <c r="J313" i="2"/>
  <c r="L313" i="2" s="1"/>
  <c r="I302" i="2"/>
  <c r="I95" i="1"/>
  <c r="L35" i="2"/>
  <c r="I375" i="2"/>
  <c r="I322" i="2"/>
  <c r="L52" i="2"/>
  <c r="J321" i="2"/>
  <c r="L321" i="2" s="1"/>
  <c r="I321" i="2"/>
  <c r="I340" i="2"/>
  <c r="I323" i="2"/>
  <c r="J298" i="2"/>
  <c r="L298" i="2" s="1"/>
  <c r="L29" i="2"/>
  <c r="L38" i="2"/>
  <c r="L28" i="2"/>
  <c r="L63" i="2"/>
  <c r="J332" i="2"/>
  <c r="L332" i="2" s="1"/>
  <c r="L45" i="2"/>
  <c r="J314" i="2"/>
  <c r="L314" i="2" s="1"/>
  <c r="J393" i="2"/>
  <c r="L393" i="2" s="1"/>
  <c r="L49" i="2"/>
  <c r="J318" i="2"/>
  <c r="L318" i="2" s="1"/>
  <c r="J389" i="2"/>
  <c r="L389" i="2" s="1"/>
  <c r="J380" i="2"/>
  <c r="L380" i="2" s="1"/>
  <c r="L21" i="2"/>
  <c r="J290" i="2"/>
  <c r="L290" i="2" s="1"/>
  <c r="L62" i="2"/>
  <c r="J331" i="2"/>
  <c r="L331" i="2" s="1"/>
  <c r="L15" i="2"/>
  <c r="J326" i="2"/>
  <c r="L326" i="2" s="1"/>
  <c r="L57" i="2"/>
  <c r="J385" i="2"/>
  <c r="L385" i="2" s="1"/>
  <c r="I290" i="2"/>
  <c r="I332" i="2"/>
  <c r="L53" i="2"/>
  <c r="J322" i="2"/>
  <c r="L322" i="2" s="1"/>
  <c r="L24" i="2"/>
  <c r="I379" i="2"/>
  <c r="J296" i="2"/>
  <c r="L296" i="2" s="1"/>
  <c r="L27" i="2"/>
  <c r="I331" i="2"/>
  <c r="L22" i="2"/>
  <c r="J370" i="2" l="1"/>
  <c r="L370" i="2" s="1"/>
  <c r="L19" i="2"/>
  <c r="I284" i="2"/>
  <c r="B24" i="8"/>
  <c r="L285" i="2"/>
  <c r="J284" i="2"/>
  <c r="L284" i="2" s="1"/>
  <c r="I100" i="1" l="1"/>
  <c r="I89" i="1"/>
  <c r="I93" i="1"/>
  <c r="I102" i="1"/>
  <c r="I92" i="1" l="1"/>
  <c r="I99" i="1"/>
  <c r="I91" i="1" l="1"/>
  <c r="I88" i="1" l="1"/>
  <c r="F101" i="1" l="1"/>
  <c r="F97" i="1"/>
  <c r="F95" i="1"/>
  <c r="I97" i="1"/>
  <c r="F104" i="1"/>
  <c r="F93" i="1" l="1"/>
  <c r="F100" i="1"/>
  <c r="F90" i="1"/>
  <c r="F91" i="1"/>
  <c r="F94" i="1"/>
  <c r="F102" i="1"/>
  <c r="F89" i="1"/>
  <c r="E283" i="2" l="1"/>
  <c r="F20" i="8"/>
  <c r="H14" i="2"/>
  <c r="F88" i="1"/>
  <c r="F92" i="1"/>
  <c r="L14" i="2"/>
  <c r="F99" i="1"/>
  <c r="F19" i="8" l="1"/>
  <c r="E282" i="2"/>
  <c r="F18" i="8"/>
  <c r="D33" i="10"/>
  <c r="L13" i="2"/>
  <c r="H13" i="2"/>
  <c r="C33" i="10" l="1"/>
  <c r="D24" i="8"/>
  <c r="F17" i="8"/>
  <c r="F24" i="8" s="1"/>
  <c r="I87" i="1"/>
  <c r="F87" i="1" l="1"/>
  <c r="H33" i="10"/>
  <c r="F33" i="10"/>
  <c r="I106" i="1"/>
  <c r="F106" i="1" l="1"/>
  <c r="I108" i="1"/>
  <c r="F108" i="1" l="1"/>
  <c r="I292" i="2" l="1"/>
  <c r="E324" i="2" l="1"/>
  <c r="I297" i="2"/>
  <c r="I365" i="2"/>
  <c r="H31" i="2"/>
  <c r="H59" i="2"/>
  <c r="I338" i="2"/>
  <c r="I291" i="2"/>
  <c r="I347" i="2"/>
  <c r="I289" i="2"/>
  <c r="I378" i="2"/>
  <c r="I357" i="2"/>
  <c r="I373" i="2"/>
  <c r="I342" i="2"/>
  <c r="E393" i="2"/>
  <c r="F327" i="2"/>
  <c r="E334" i="2"/>
  <c r="I293" i="2"/>
  <c r="I317" i="2"/>
  <c r="I362" i="2"/>
  <c r="E315" i="2"/>
  <c r="E327" i="2" l="1"/>
  <c r="H327" i="2"/>
  <c r="E368" i="2"/>
  <c r="J292" i="2"/>
  <c r="F334" i="2"/>
  <c r="J342" i="2"/>
  <c r="I392" i="2"/>
  <c r="I394" i="2"/>
  <c r="I364" i="2"/>
  <c r="I303" i="2"/>
  <c r="I359" i="2"/>
  <c r="E369" i="2"/>
  <c r="I358" i="2"/>
  <c r="J373" i="2"/>
  <c r="F369" i="2"/>
  <c r="E305" i="2"/>
  <c r="I352" i="2"/>
  <c r="I346" i="2"/>
  <c r="E347" i="2"/>
  <c r="H22" i="2"/>
  <c r="F291" i="2"/>
  <c r="I300" i="2"/>
  <c r="I351" i="2"/>
  <c r="I304" i="2"/>
  <c r="J357" i="2"/>
  <c r="I307" i="2"/>
  <c r="E354" i="2"/>
  <c r="D300" i="2"/>
  <c r="H58" i="2"/>
  <c r="E317" i="2"/>
  <c r="I354" i="2"/>
  <c r="J390" i="2"/>
  <c r="I349" i="2"/>
  <c r="I369" i="2"/>
  <c r="I324" i="2"/>
  <c r="E291" i="2"/>
  <c r="H36" i="2"/>
  <c r="F305" i="2"/>
  <c r="J291" i="2"/>
  <c r="F354" i="2"/>
  <c r="J369" i="2"/>
  <c r="I339" i="2"/>
  <c r="I386" i="2"/>
  <c r="E300" i="2"/>
  <c r="E292" i="2"/>
  <c r="L46" i="2"/>
  <c r="J315" i="2"/>
  <c r="F293" i="2"/>
  <c r="E293" i="2"/>
  <c r="H48" i="2"/>
  <c r="F317" i="2"/>
  <c r="H30" i="2"/>
  <c r="F347" i="2"/>
  <c r="J310" i="2"/>
  <c r="J289" i="2"/>
  <c r="I305" i="2"/>
  <c r="I350" i="2"/>
  <c r="E388" i="2"/>
  <c r="J354" i="2"/>
  <c r="J394" i="2"/>
  <c r="L48" i="2"/>
  <c r="J317" i="2"/>
  <c r="F324" i="2"/>
  <c r="I310" i="2"/>
  <c r="L36" i="2"/>
  <c r="J305" i="2"/>
  <c r="I348" i="2"/>
  <c r="F368" i="2"/>
  <c r="J388" i="2"/>
  <c r="F388" i="2"/>
  <c r="I388" i="2"/>
  <c r="I366" i="2"/>
  <c r="J368" i="2"/>
  <c r="J334" i="2"/>
  <c r="I390" i="2"/>
  <c r="H24" i="2"/>
  <c r="F393" i="2"/>
  <c r="I328" i="2"/>
  <c r="I337" i="2"/>
  <c r="I345" i="2"/>
  <c r="I315" i="2"/>
  <c r="I334" i="2"/>
  <c r="I368" i="2"/>
  <c r="I327" i="2"/>
  <c r="H23" i="2"/>
  <c r="F292" i="2"/>
  <c r="F315" i="2"/>
  <c r="H46" i="2"/>
  <c r="J362" i="2"/>
  <c r="I295" i="2"/>
  <c r="J338" i="2"/>
  <c r="F300" i="2"/>
  <c r="L368" i="2" l="1"/>
  <c r="I356" i="2"/>
  <c r="L305" i="2"/>
  <c r="L317" i="2"/>
  <c r="H317" i="2"/>
  <c r="J303" i="2"/>
  <c r="J359" i="2"/>
  <c r="J352" i="2"/>
  <c r="J307" i="2"/>
  <c r="J295" i="2"/>
  <c r="L292" i="2"/>
  <c r="L362" i="2"/>
  <c r="J378" i="2"/>
  <c r="J358" i="2"/>
  <c r="H368" i="2"/>
  <c r="L310" i="2"/>
  <c r="J337" i="2"/>
  <c r="L291" i="2"/>
  <c r="J328" i="2"/>
  <c r="H300" i="2"/>
  <c r="J347" i="2"/>
  <c r="L31" i="2"/>
  <c r="D299" i="2"/>
  <c r="L338" i="2"/>
  <c r="J345" i="2"/>
  <c r="J349" i="2"/>
  <c r="J346" i="2"/>
  <c r="J327" i="2"/>
  <c r="L59" i="2"/>
  <c r="H291" i="2"/>
  <c r="H292" i="2"/>
  <c r="L334" i="2"/>
  <c r="J364" i="2"/>
  <c r="L55" i="2"/>
  <c r="H347" i="2"/>
  <c r="J350" i="2"/>
  <c r="H293" i="2"/>
  <c r="E299" i="2"/>
  <c r="J293" i="2"/>
  <c r="L390" i="2"/>
  <c r="J348" i="2"/>
  <c r="H55" i="2"/>
  <c r="L373" i="2"/>
  <c r="J297" i="2"/>
  <c r="J324" i="2"/>
  <c r="H334" i="2"/>
  <c r="I372" i="2"/>
  <c r="I341" i="2"/>
  <c r="L369" i="2"/>
  <c r="H388" i="2"/>
  <c r="L388" i="2"/>
  <c r="H324" i="2"/>
  <c r="L354" i="2"/>
  <c r="L289" i="2"/>
  <c r="J365" i="2"/>
  <c r="H305" i="2"/>
  <c r="J300" i="2"/>
  <c r="J351" i="2"/>
  <c r="J339" i="2"/>
  <c r="I299" i="2"/>
  <c r="L342" i="2"/>
  <c r="H315" i="2"/>
  <c r="H393" i="2"/>
  <c r="J304" i="2"/>
  <c r="L394" i="2"/>
  <c r="L315" i="2"/>
  <c r="H354" i="2"/>
  <c r="L357" i="2"/>
  <c r="J386" i="2"/>
  <c r="J366" i="2"/>
  <c r="H369" i="2"/>
  <c r="L327" i="2" l="1"/>
  <c r="L359" i="2"/>
  <c r="L366" i="2"/>
  <c r="L304" i="2"/>
  <c r="F299" i="2"/>
  <c r="H299" i="2" s="1"/>
  <c r="L347" i="2"/>
  <c r="L328" i="2"/>
  <c r="L339" i="2"/>
  <c r="L297" i="2"/>
  <c r="L293" i="2"/>
  <c r="L346" i="2"/>
  <c r="L345" i="2"/>
  <c r="J356" i="2"/>
  <c r="L358" i="2"/>
  <c r="L348" i="2"/>
  <c r="L378" i="2"/>
  <c r="L295" i="2"/>
  <c r="L352" i="2"/>
  <c r="L364" i="2"/>
  <c r="L307" i="2"/>
  <c r="L386" i="2"/>
  <c r="L365" i="2"/>
  <c r="J372" i="2"/>
  <c r="D396" i="2"/>
  <c r="D280" i="2"/>
  <c r="L30" i="2"/>
  <c r="J299" i="2"/>
  <c r="L300" i="2"/>
  <c r="J341" i="2"/>
  <c r="J392" i="2"/>
  <c r="L351" i="2"/>
  <c r="L324" i="2"/>
  <c r="L350" i="2"/>
  <c r="L349" i="2"/>
  <c r="L337" i="2"/>
  <c r="L303" i="2"/>
  <c r="L392" i="2" l="1"/>
  <c r="L299" i="2"/>
  <c r="L356" i="2"/>
  <c r="L372" i="2"/>
  <c r="L341" i="2"/>
  <c r="I335" i="2" l="1"/>
  <c r="I316" i="2"/>
  <c r="I374" i="2"/>
  <c r="I288" i="2"/>
  <c r="I353" i="2"/>
  <c r="I325" i="2"/>
  <c r="I330" i="2"/>
  <c r="I381" i="2"/>
  <c r="L56" i="2" l="1"/>
  <c r="J325" i="2"/>
  <c r="L32" i="2"/>
  <c r="J301" i="2"/>
  <c r="J343" i="2"/>
  <c r="I301" i="2"/>
  <c r="J353" i="2"/>
  <c r="L39" i="2"/>
  <c r="J374" i="2"/>
  <c r="J288" i="2"/>
  <c r="J335" i="2"/>
  <c r="I343" i="2"/>
  <c r="J381" i="2"/>
  <c r="L61" i="2"/>
  <c r="J330" i="2"/>
  <c r="L47" i="2"/>
  <c r="J316" i="2"/>
  <c r="J319" i="2"/>
  <c r="L50" i="2"/>
  <c r="I319" i="2"/>
  <c r="L316" i="2" l="1"/>
  <c r="L288" i="2"/>
  <c r="L301" i="2"/>
  <c r="L335" i="2"/>
  <c r="L353" i="2"/>
  <c r="L343" i="2"/>
  <c r="L319" i="2"/>
  <c r="L330" i="2"/>
  <c r="L374" i="2"/>
  <c r="L325" i="2"/>
  <c r="L381" i="2"/>
  <c r="E362" i="2" l="1"/>
  <c r="I367" i="2"/>
  <c r="E357" i="2"/>
  <c r="E352" i="2"/>
  <c r="E297" i="2"/>
  <c r="E373" i="2"/>
  <c r="E363" i="2"/>
  <c r="E376" i="2"/>
  <c r="E289" i="2"/>
  <c r="E337" i="2"/>
  <c r="E307" i="2"/>
  <c r="E359" i="2"/>
  <c r="I311" i="2"/>
  <c r="E338" i="2"/>
  <c r="E364" i="2"/>
  <c r="E385" i="2"/>
  <c r="I312" i="2"/>
  <c r="E346" i="2"/>
  <c r="I391" i="2"/>
  <c r="E342" i="2"/>
  <c r="E367" i="2"/>
  <c r="E366" i="2"/>
  <c r="E394" i="2"/>
  <c r="E383" i="2"/>
  <c r="E345" i="2"/>
  <c r="E358" i="2"/>
  <c r="E310" i="2"/>
  <c r="E304" i="2"/>
  <c r="E378" i="2"/>
  <c r="E351" i="2"/>
  <c r="E298" i="2"/>
  <c r="E295" i="2"/>
  <c r="E303" i="2"/>
  <c r="E326" i="2"/>
  <c r="F345" i="2" l="1"/>
  <c r="H20" i="2"/>
  <c r="F289" i="2"/>
  <c r="F385" i="2"/>
  <c r="H54" i="2"/>
  <c r="F323" i="2"/>
  <c r="F285" i="2"/>
  <c r="H16" i="2"/>
  <c r="H41" i="2"/>
  <c r="F310" i="2"/>
  <c r="F338" i="2"/>
  <c r="J367" i="2"/>
  <c r="F364" i="2"/>
  <c r="F384" i="2"/>
  <c r="J311" i="2"/>
  <c r="H60" i="2"/>
  <c r="F328" i="2"/>
  <c r="F365" i="2"/>
  <c r="F362" i="2"/>
  <c r="F349" i="2"/>
  <c r="E294" i="2"/>
  <c r="F350" i="2"/>
  <c r="F376" i="2"/>
  <c r="F298" i="2"/>
  <c r="H29" i="2"/>
  <c r="F342" i="2"/>
  <c r="F346" i="2"/>
  <c r="H17" i="2"/>
  <c r="F286" i="2"/>
  <c r="F320" i="2"/>
  <c r="H51" i="2"/>
  <c r="J312" i="2"/>
  <c r="H21" i="2"/>
  <c r="F290" i="2"/>
  <c r="F337" i="2"/>
  <c r="H34" i="2"/>
  <c r="F303" i="2"/>
  <c r="F380" i="2"/>
  <c r="F363" i="2"/>
  <c r="F326" i="2"/>
  <c r="H57" i="2"/>
  <c r="E379" i="2"/>
  <c r="J391" i="2"/>
  <c r="E391" i="2"/>
  <c r="E312" i="2"/>
  <c r="E296" i="2"/>
  <c r="H25" i="2"/>
  <c r="F294" i="2"/>
  <c r="E340" i="2"/>
  <c r="E285" i="2"/>
  <c r="E287" i="2"/>
  <c r="F297" i="2"/>
  <c r="H28" i="2"/>
  <c r="F383" i="2"/>
  <c r="E286" i="2"/>
  <c r="F394" i="2"/>
  <c r="F304" i="2"/>
  <c r="H35" i="2"/>
  <c r="F367" i="2"/>
  <c r="F351" i="2"/>
  <c r="H26" i="2"/>
  <c r="F295" i="2"/>
  <c r="F390" i="2"/>
  <c r="F357" i="2"/>
  <c r="F373" i="2"/>
  <c r="F307" i="2"/>
  <c r="H38" i="2"/>
  <c r="F378" i="2"/>
  <c r="F352" i="2"/>
  <c r="E384" i="2"/>
  <c r="H40" i="2"/>
  <c r="F309" i="2"/>
  <c r="E320" i="2"/>
  <c r="E355" i="2"/>
  <c r="I283" i="2"/>
  <c r="E341" i="2"/>
  <c r="E348" i="2"/>
  <c r="E349" i="2"/>
  <c r="F361" i="2"/>
  <c r="E350" i="2"/>
  <c r="E311" i="2"/>
  <c r="E328" i="2"/>
  <c r="I308" i="2"/>
  <c r="E372" i="2"/>
  <c r="E390" i="2"/>
  <c r="E361" i="2"/>
  <c r="C283" i="2"/>
  <c r="C300" i="2"/>
  <c r="E356" i="2"/>
  <c r="E331" i="2"/>
  <c r="E336" i="2"/>
  <c r="E392" i="2"/>
  <c r="E309" i="2"/>
  <c r="E389" i="2"/>
  <c r="I387" i="2"/>
  <c r="E306" i="2"/>
  <c r="E302" i="2"/>
  <c r="E313" i="2"/>
  <c r="E371" i="2"/>
  <c r="I360" i="2"/>
  <c r="E386" i="2"/>
  <c r="E290" i="2"/>
  <c r="E284" i="2" l="1"/>
  <c r="H361" i="2"/>
  <c r="H42" i="2"/>
  <c r="F311" i="2"/>
  <c r="F340" i="2"/>
  <c r="E380" i="2"/>
  <c r="F339" i="2"/>
  <c r="F314" i="2"/>
  <c r="H45" i="2"/>
  <c r="H44" i="2"/>
  <c r="E318" i="2"/>
  <c r="H357" i="2"/>
  <c r="H304" i="2"/>
  <c r="H383" i="2"/>
  <c r="H294" i="2"/>
  <c r="H380" i="2"/>
  <c r="H337" i="2"/>
  <c r="H349" i="2"/>
  <c r="H384" i="2"/>
  <c r="H338" i="2"/>
  <c r="E344" i="2"/>
  <c r="E339" i="2"/>
  <c r="L312" i="2"/>
  <c r="H286" i="2"/>
  <c r="H364" i="2"/>
  <c r="L367" i="2"/>
  <c r="F372" i="2"/>
  <c r="F336" i="2"/>
  <c r="E365" i="2"/>
  <c r="F341" i="2"/>
  <c r="F325" i="2"/>
  <c r="H56" i="2"/>
  <c r="H309" i="2"/>
  <c r="H378" i="2"/>
  <c r="H295" i="2"/>
  <c r="H394" i="2"/>
  <c r="H365" i="2"/>
  <c r="L311" i="2"/>
  <c r="E321" i="2"/>
  <c r="H285" i="2"/>
  <c r="H289" i="2"/>
  <c r="E375" i="2"/>
  <c r="F344" i="2"/>
  <c r="F348" i="2"/>
  <c r="F302" i="2"/>
  <c r="H33" i="2"/>
  <c r="F366" i="2"/>
  <c r="F358" i="2"/>
  <c r="E323" i="2"/>
  <c r="J387" i="2"/>
  <c r="F321" i="2"/>
  <c r="H52" i="2"/>
  <c r="E314" i="2"/>
  <c r="H373" i="2"/>
  <c r="H390" i="2"/>
  <c r="H367" i="2"/>
  <c r="H297" i="2"/>
  <c r="H363" i="2"/>
  <c r="H303" i="2"/>
  <c r="H290" i="2"/>
  <c r="H342" i="2"/>
  <c r="H298" i="2"/>
  <c r="F331" i="2"/>
  <c r="H62" i="2"/>
  <c r="J308" i="2"/>
  <c r="E382" i="2"/>
  <c r="F355" i="2"/>
  <c r="H326" i="2"/>
  <c r="H346" i="2"/>
  <c r="H350" i="2"/>
  <c r="H310" i="2"/>
  <c r="H323" i="2"/>
  <c r="E332" i="2"/>
  <c r="F379" i="2"/>
  <c r="J360" i="2"/>
  <c r="J283" i="2"/>
  <c r="F392" i="2"/>
  <c r="F332" i="2"/>
  <c r="H63" i="2"/>
  <c r="F371" i="2"/>
  <c r="E322" i="2"/>
  <c r="F375" i="2"/>
  <c r="H352" i="2"/>
  <c r="H307" i="2"/>
  <c r="H351" i="2"/>
  <c r="L391" i="2"/>
  <c r="H320" i="2"/>
  <c r="H376" i="2"/>
  <c r="H362" i="2"/>
  <c r="H328" i="2"/>
  <c r="H385" i="2"/>
  <c r="H345" i="2"/>
  <c r="C299" i="2"/>
  <c r="E301" i="2"/>
  <c r="C282" i="2"/>
  <c r="E370" i="2"/>
  <c r="E288" i="2"/>
  <c r="E387" i="2"/>
  <c r="F335" i="2" l="1"/>
  <c r="I282" i="2"/>
  <c r="F343" i="2"/>
  <c r="F360" i="2"/>
  <c r="E316" i="2"/>
  <c r="E374" i="2"/>
  <c r="E360" i="2"/>
  <c r="L283" i="2"/>
  <c r="H355" i="2"/>
  <c r="H321" i="2"/>
  <c r="F391" i="2"/>
  <c r="F381" i="2"/>
  <c r="F306" i="2"/>
  <c r="H37" i="2"/>
  <c r="H311" i="2"/>
  <c r="F374" i="2"/>
  <c r="H50" i="2"/>
  <c r="F319" i="2"/>
  <c r="H332" i="2"/>
  <c r="H379" i="2"/>
  <c r="H331" i="2"/>
  <c r="L387" i="2"/>
  <c r="F387" i="2"/>
  <c r="H344" i="2"/>
  <c r="H325" i="2"/>
  <c r="H53" i="2"/>
  <c r="F322" i="2"/>
  <c r="F313" i="2"/>
  <c r="F353" i="2"/>
  <c r="F370" i="2"/>
  <c r="K141" i="2"/>
  <c r="J259" i="2"/>
  <c r="F301" i="2"/>
  <c r="H32" i="2"/>
  <c r="L308" i="2"/>
  <c r="H43" i="2"/>
  <c r="F312" i="2"/>
  <c r="F382" i="2"/>
  <c r="H340" i="2"/>
  <c r="F287" i="2"/>
  <c r="H18" i="2"/>
  <c r="F330" i="2"/>
  <c r="H61" i="2"/>
  <c r="E330" i="2"/>
  <c r="C396" i="2"/>
  <c r="C280" i="2"/>
  <c r="E381" i="2"/>
  <c r="L143" i="2"/>
  <c r="J282" i="2"/>
  <c r="J280" i="2" s="1"/>
  <c r="L280" i="2" s="1"/>
  <c r="E308" i="2"/>
  <c r="H392" i="2"/>
  <c r="L360" i="2"/>
  <c r="H348" i="2"/>
  <c r="F296" i="2"/>
  <c r="H27" i="2"/>
  <c r="H336" i="2"/>
  <c r="E325" i="2"/>
  <c r="H15" i="2"/>
  <c r="E335" i="2"/>
  <c r="F356" i="2"/>
  <c r="H371" i="2"/>
  <c r="F389" i="2"/>
  <c r="H358" i="2"/>
  <c r="H366" i="2"/>
  <c r="H302" i="2"/>
  <c r="F359" i="2"/>
  <c r="H341" i="2"/>
  <c r="H19" i="2"/>
  <c r="F288" i="2"/>
  <c r="H314" i="2"/>
  <c r="H339" i="2"/>
  <c r="E319" i="2"/>
  <c r="H375" i="2"/>
  <c r="H49" i="2"/>
  <c r="F318" i="2"/>
  <c r="F283" i="2"/>
  <c r="F386" i="2"/>
  <c r="E353" i="2"/>
  <c r="H372" i="2"/>
  <c r="I258" i="2"/>
  <c r="K143" i="2" l="1"/>
  <c r="E343" i="2"/>
  <c r="E396" i="2" s="1"/>
  <c r="J396" i="2"/>
  <c r="L396" i="2" s="1"/>
  <c r="H312" i="2"/>
  <c r="J258" i="2"/>
  <c r="J261" i="2" s="1"/>
  <c r="K258" i="2" s="1"/>
  <c r="L11" i="2"/>
  <c r="L258" i="2" s="1"/>
  <c r="G141" i="2"/>
  <c r="F259" i="2"/>
  <c r="H287" i="2"/>
  <c r="F284" i="2"/>
  <c r="H319" i="2"/>
  <c r="H374" i="2"/>
  <c r="I280" i="2"/>
  <c r="I396" i="2"/>
  <c r="H301" i="2"/>
  <c r="H360" i="2"/>
  <c r="D259" i="2"/>
  <c r="L141" i="2"/>
  <c r="L259" i="2" s="1"/>
  <c r="H141" i="2"/>
  <c r="H250" i="2" s="1"/>
  <c r="E258" i="2"/>
  <c r="H283" i="2"/>
  <c r="F316" i="2"/>
  <c r="H316" i="2" s="1"/>
  <c r="H47" i="2"/>
  <c r="H313" i="2"/>
  <c r="F282" i="2"/>
  <c r="H391" i="2"/>
  <c r="E259" i="2"/>
  <c r="C259" i="2"/>
  <c r="C261" i="2" s="1"/>
  <c r="F308" i="2"/>
  <c r="H39" i="2"/>
  <c r="H288" i="2"/>
  <c r="H359" i="2"/>
  <c r="H382" i="2"/>
  <c r="H370" i="2"/>
  <c r="H306" i="2"/>
  <c r="H335" i="2"/>
  <c r="F258" i="2"/>
  <c r="H11" i="2"/>
  <c r="H389" i="2"/>
  <c r="H356" i="2"/>
  <c r="H322" i="2"/>
  <c r="H343" i="2"/>
  <c r="I259" i="2"/>
  <c r="I261" i="2" s="1"/>
  <c r="H386" i="2"/>
  <c r="H318" i="2"/>
  <c r="H296" i="2"/>
  <c r="L282" i="2"/>
  <c r="H330" i="2"/>
  <c r="H353" i="2"/>
  <c r="H387" i="2"/>
  <c r="H381" i="2"/>
  <c r="M258" i="2"/>
  <c r="M259" i="2"/>
  <c r="L261" i="2" l="1"/>
  <c r="K259" i="2"/>
  <c r="K261" i="2" s="1"/>
  <c r="E280" i="2"/>
  <c r="G143" i="2"/>
  <c r="D261" i="2"/>
  <c r="H259" i="2"/>
  <c r="F261" i="2"/>
  <c r="M261" i="2"/>
  <c r="H258" i="2"/>
  <c r="G258" i="2"/>
  <c r="F280" i="2"/>
  <c r="H284" i="2"/>
  <c r="E261" i="2"/>
  <c r="F396" i="2"/>
  <c r="H396" i="2" s="1"/>
  <c r="H308" i="2"/>
  <c r="H282" i="2"/>
  <c r="H261" i="2" l="1"/>
  <c r="G308" i="2"/>
  <c r="K280" i="2"/>
  <c r="K383" i="2"/>
  <c r="K320" i="2"/>
  <c r="K28" i="2"/>
  <c r="K40" i="2"/>
  <c r="K332" i="2"/>
  <c r="K37" i="2"/>
  <c r="K380" i="2"/>
  <c r="K329" i="2"/>
  <c r="K23" i="2"/>
  <c r="K306" i="2"/>
  <c r="K60" i="2"/>
  <c r="K21" i="2"/>
  <c r="K42" i="2"/>
  <c r="K376" i="2"/>
  <c r="K331" i="2"/>
  <c r="K318" i="2"/>
  <c r="K49" i="2"/>
  <c r="K296" i="2"/>
  <c r="K286" i="2"/>
  <c r="K313" i="2"/>
  <c r="K13" i="2"/>
  <c r="K54" i="2"/>
  <c r="K294" i="2"/>
  <c r="K26" i="2"/>
  <c r="K62" i="2"/>
  <c r="K18" i="2"/>
  <c r="K322" i="2"/>
  <c r="K302" i="2"/>
  <c r="K355" i="2"/>
  <c r="K284" i="2"/>
  <c r="K389" i="2"/>
  <c r="K321" i="2"/>
  <c r="K63" i="2"/>
  <c r="K44" i="2"/>
  <c r="K370" i="2"/>
  <c r="K33" i="2"/>
  <c r="K285" i="2"/>
  <c r="K22" i="2"/>
  <c r="K309" i="2"/>
  <c r="K385" i="2"/>
  <c r="K17" i="2"/>
  <c r="K361" i="2"/>
  <c r="K382" i="2"/>
  <c r="K24" i="2"/>
  <c r="K29" i="2"/>
  <c r="K323" i="2"/>
  <c r="K336" i="2"/>
  <c r="K57" i="2"/>
  <c r="K298" i="2"/>
  <c r="K326" i="2"/>
  <c r="K41" i="2"/>
  <c r="K52" i="2"/>
  <c r="K25" i="2"/>
  <c r="K340" i="2"/>
  <c r="K16" i="2"/>
  <c r="K384" i="2"/>
  <c r="K27" i="2"/>
  <c r="K35" i="2"/>
  <c r="K19" i="2"/>
  <c r="K14" i="2"/>
  <c r="K58" i="2"/>
  <c r="K290" i="2"/>
  <c r="K287" i="2"/>
  <c r="K20" i="2"/>
  <c r="K363" i="2"/>
  <c r="K53" i="2"/>
  <c r="K344" i="2"/>
  <c r="K38" i="2"/>
  <c r="K131" i="2"/>
  <c r="K395" i="2"/>
  <c r="K314" i="2"/>
  <c r="K375" i="2"/>
  <c r="K393" i="2"/>
  <c r="K51" i="2"/>
  <c r="K371" i="2"/>
  <c r="K43" i="2"/>
  <c r="K34" i="2"/>
  <c r="K379" i="2"/>
  <c r="K15" i="2"/>
  <c r="K45" i="2"/>
  <c r="K48" i="2"/>
  <c r="K36" i="2"/>
  <c r="K46" i="2"/>
  <c r="K305" i="2"/>
  <c r="K292" i="2"/>
  <c r="K362" i="2"/>
  <c r="K390" i="2"/>
  <c r="K368" i="2"/>
  <c r="K338" i="2"/>
  <c r="K59" i="2"/>
  <c r="K334" i="2"/>
  <c r="K373" i="2"/>
  <c r="K369" i="2"/>
  <c r="K394" i="2"/>
  <c r="K317" i="2"/>
  <c r="K55" i="2"/>
  <c r="K342" i="2"/>
  <c r="K315" i="2"/>
  <c r="K291" i="2"/>
  <c r="K31" i="2"/>
  <c r="K354" i="2"/>
  <c r="K310" i="2"/>
  <c r="K388" i="2"/>
  <c r="K289" i="2"/>
  <c r="K357" i="2"/>
  <c r="K297" i="2"/>
  <c r="K345" i="2"/>
  <c r="K348" i="2"/>
  <c r="K352" i="2"/>
  <c r="K365" i="2"/>
  <c r="K327" i="2"/>
  <c r="K304" i="2"/>
  <c r="K328" i="2"/>
  <c r="K378" i="2"/>
  <c r="K364" i="2"/>
  <c r="K293" i="2"/>
  <c r="K359" i="2"/>
  <c r="K339" i="2"/>
  <c r="K30" i="2"/>
  <c r="K300" i="2"/>
  <c r="K346" i="2"/>
  <c r="K295" i="2"/>
  <c r="K307" i="2"/>
  <c r="K386" i="2"/>
  <c r="K350" i="2"/>
  <c r="K337" i="2"/>
  <c r="K366" i="2"/>
  <c r="K347" i="2"/>
  <c r="K358" i="2"/>
  <c r="K303" i="2"/>
  <c r="K351" i="2"/>
  <c r="K349" i="2"/>
  <c r="K324" i="2"/>
  <c r="K299" i="2"/>
  <c r="K341" i="2"/>
  <c r="K356" i="2"/>
  <c r="K372" i="2"/>
  <c r="K392" i="2"/>
  <c r="K56" i="2"/>
  <c r="K61" i="2"/>
  <c r="K39" i="2"/>
  <c r="K50" i="2"/>
  <c r="K32" i="2"/>
  <c r="K47" i="2"/>
  <c r="K316" i="2"/>
  <c r="K335" i="2"/>
  <c r="K319" i="2"/>
  <c r="K325" i="2"/>
  <c r="K374" i="2"/>
  <c r="K288" i="2"/>
  <c r="K353" i="2"/>
  <c r="K330" i="2"/>
  <c r="K381" i="2"/>
  <c r="K301" i="2"/>
  <c r="K343" i="2"/>
  <c r="K311" i="2"/>
  <c r="K391" i="2"/>
  <c r="K312" i="2"/>
  <c r="K367" i="2"/>
  <c r="K283" i="2"/>
  <c r="K387" i="2"/>
  <c r="K308" i="2"/>
  <c r="K360" i="2"/>
  <c r="K11" i="2"/>
  <c r="K282" i="2"/>
  <c r="G316" i="2"/>
  <c r="G329" i="2"/>
  <c r="G13" i="2"/>
  <c r="G395" i="2"/>
  <c r="G14" i="2"/>
  <c r="G31" i="2"/>
  <c r="G59" i="2"/>
  <c r="G48" i="2"/>
  <c r="G327" i="2"/>
  <c r="G58" i="2"/>
  <c r="G30" i="2"/>
  <c r="G36" i="2"/>
  <c r="G46" i="2"/>
  <c r="G23" i="2"/>
  <c r="G22" i="2"/>
  <c r="G24" i="2"/>
  <c r="G393" i="2"/>
  <c r="G324" i="2"/>
  <c r="G369" i="2"/>
  <c r="G291" i="2"/>
  <c r="G292" i="2"/>
  <c r="G368" i="2"/>
  <c r="G305" i="2"/>
  <c r="G293" i="2"/>
  <c r="G334" i="2"/>
  <c r="G388" i="2"/>
  <c r="G55" i="2"/>
  <c r="G300" i="2"/>
  <c r="G317" i="2"/>
  <c r="G347" i="2"/>
  <c r="G315" i="2"/>
  <c r="G354" i="2"/>
  <c r="G299" i="2"/>
  <c r="G25" i="2"/>
  <c r="G60" i="2"/>
  <c r="G35" i="2"/>
  <c r="G28" i="2"/>
  <c r="G26" i="2"/>
  <c r="G54" i="2"/>
  <c r="G41" i="2"/>
  <c r="G51" i="2"/>
  <c r="G38" i="2"/>
  <c r="G21" i="2"/>
  <c r="G34" i="2"/>
  <c r="G57" i="2"/>
  <c r="G20" i="2"/>
  <c r="G29" i="2"/>
  <c r="G40" i="2"/>
  <c r="G16" i="2"/>
  <c r="G17" i="2"/>
  <c r="G42" i="2"/>
  <c r="G44" i="2"/>
  <c r="G56" i="2"/>
  <c r="G295" i="2"/>
  <c r="G289" i="2"/>
  <c r="G62" i="2"/>
  <c r="G63" i="2"/>
  <c r="G352" i="2"/>
  <c r="G362" i="2"/>
  <c r="G345" i="2"/>
  <c r="G361" i="2"/>
  <c r="G383" i="2"/>
  <c r="G337" i="2"/>
  <c r="G338" i="2"/>
  <c r="G52" i="2"/>
  <c r="G390" i="2"/>
  <c r="G363" i="2"/>
  <c r="G342" i="2"/>
  <c r="G346" i="2"/>
  <c r="G323" i="2"/>
  <c r="G309" i="2"/>
  <c r="G394" i="2"/>
  <c r="G307" i="2"/>
  <c r="G320" i="2"/>
  <c r="G328" i="2"/>
  <c r="G45" i="2"/>
  <c r="G357" i="2"/>
  <c r="G294" i="2"/>
  <c r="G349" i="2"/>
  <c r="G286" i="2"/>
  <c r="G33" i="2"/>
  <c r="G367" i="2"/>
  <c r="G303" i="2"/>
  <c r="G298" i="2"/>
  <c r="G350" i="2"/>
  <c r="G378" i="2"/>
  <c r="G365" i="2"/>
  <c r="G285" i="2"/>
  <c r="G351" i="2"/>
  <c r="G376" i="2"/>
  <c r="G385" i="2"/>
  <c r="G304" i="2"/>
  <c r="G380" i="2"/>
  <c r="G384" i="2"/>
  <c r="G364" i="2"/>
  <c r="G373" i="2"/>
  <c r="G297" i="2"/>
  <c r="G290" i="2"/>
  <c r="G326" i="2"/>
  <c r="G310" i="2"/>
  <c r="G311" i="2"/>
  <c r="G50" i="2"/>
  <c r="G331" i="2"/>
  <c r="G32" i="2"/>
  <c r="G341" i="2"/>
  <c r="G321" i="2"/>
  <c r="G18" i="2"/>
  <c r="G392" i="2"/>
  <c r="G15" i="2"/>
  <c r="G302" i="2"/>
  <c r="G339" i="2"/>
  <c r="G49" i="2"/>
  <c r="G332" i="2"/>
  <c r="G53" i="2"/>
  <c r="G61" i="2"/>
  <c r="G27" i="2"/>
  <c r="G340" i="2"/>
  <c r="G336" i="2"/>
  <c r="G371" i="2"/>
  <c r="G375" i="2"/>
  <c r="G372" i="2"/>
  <c r="G344" i="2"/>
  <c r="G358" i="2"/>
  <c r="G19" i="2"/>
  <c r="G37" i="2"/>
  <c r="G379" i="2"/>
  <c r="G355" i="2"/>
  <c r="G325" i="2"/>
  <c r="G43" i="2"/>
  <c r="G348" i="2"/>
  <c r="G366" i="2"/>
  <c r="G314" i="2"/>
  <c r="G359" i="2"/>
  <c r="G306" i="2"/>
  <c r="G330" i="2"/>
  <c r="G287" i="2"/>
  <c r="G319" i="2"/>
  <c r="G301" i="2"/>
  <c r="G322" i="2"/>
  <c r="G296" i="2"/>
  <c r="G381" i="2"/>
  <c r="G47" i="2"/>
  <c r="G39" i="2"/>
  <c r="G382" i="2"/>
  <c r="G335" i="2"/>
  <c r="G288" i="2"/>
  <c r="G370" i="2"/>
  <c r="G312" i="2"/>
  <c r="G374" i="2"/>
  <c r="G360" i="2"/>
  <c r="G391" i="2"/>
  <c r="G389" i="2"/>
  <c r="G343" i="2"/>
  <c r="G386" i="2"/>
  <c r="G353" i="2"/>
  <c r="G313" i="2"/>
  <c r="G283" i="2"/>
  <c r="G11" i="2"/>
  <c r="G356" i="2"/>
  <c r="G318" i="2"/>
  <c r="G387" i="2"/>
  <c r="G280" i="2"/>
  <c r="H280" i="2"/>
  <c r="G284" i="2"/>
  <c r="G282" i="2"/>
  <c r="G259" i="2"/>
  <c r="G261" i="2" s="1"/>
  <c r="D26" i="8" l="1"/>
  <c r="H14" i="10"/>
  <c r="C12" i="10" l="1"/>
  <c r="H13" i="10"/>
  <c r="H12" i="10" s="1"/>
  <c r="C19" i="10" l="1"/>
  <c r="F19" i="10" l="1"/>
  <c r="H16" i="10"/>
  <c r="H19" i="10" s="1"/>
  <c r="H11" i="10"/>
  <c r="B26" i="8" l="1"/>
  <c r="F12" i="8"/>
  <c r="F26" i="8" s="1"/>
  <c r="A120" i="1" l="1"/>
  <c r="H36" i="1" l="1"/>
  <c r="H24" i="1"/>
  <c r="H18" i="1"/>
  <c r="H38" i="1"/>
  <c r="H45" i="1"/>
  <c r="H60" i="1"/>
  <c r="H19" i="1"/>
  <c r="H22" i="1"/>
  <c r="H52" i="1"/>
  <c r="H58" i="1"/>
  <c r="H34" i="1"/>
  <c r="H61" i="1"/>
  <c r="H26" i="1"/>
  <c r="H43" i="1"/>
  <c r="H33" i="1"/>
  <c r="H53" i="1"/>
  <c r="H30" i="1"/>
  <c r="H44" i="1"/>
  <c r="H63" i="1"/>
  <c r="H35" i="1"/>
  <c r="H48" i="1"/>
  <c r="H20" i="1"/>
  <c r="H56" i="1" l="1"/>
  <c r="H27" i="1"/>
  <c r="H59" i="1"/>
  <c r="H37" i="1"/>
  <c r="H25" i="1"/>
  <c r="H49" i="1"/>
  <c r="H62" i="1"/>
  <c r="H39" i="1"/>
  <c r="H15" i="1"/>
  <c r="H40" i="1"/>
  <c r="H31" i="1"/>
  <c r="H16" i="1"/>
  <c r="H14" i="1"/>
  <c r="H42" i="1"/>
  <c r="H51" i="1"/>
  <c r="H29" i="1"/>
  <c r="H64" i="1"/>
  <c r="H57" i="1"/>
  <c r="H23" i="1"/>
  <c r="H28" i="1"/>
  <c r="H32" i="1"/>
  <c r="H50" i="1"/>
  <c r="H13" i="1"/>
  <c r="H41" i="1" l="1"/>
  <c r="H55" i="1"/>
  <c r="H47" i="1"/>
  <c r="H21" i="1"/>
  <c r="H17" i="1"/>
  <c r="H54" i="1"/>
  <c r="H12" i="1" l="1"/>
  <c r="H46" i="1"/>
  <c r="H11" i="1" l="1"/>
  <c r="D119" i="1" l="1"/>
  <c r="D121" i="1" s="1"/>
  <c r="A119" i="1" l="1"/>
  <c r="F110" i="1"/>
  <c r="I110" i="1"/>
  <c r="H104" i="5" l="1"/>
  <c r="E134" i="7" l="1"/>
  <c r="G134" i="7" l="1"/>
  <c r="F134" i="7"/>
  <c r="H134" i="7" s="1"/>
  <c r="F131" i="7" l="1"/>
  <c r="F130" i="7" s="1"/>
  <c r="E135" i="7"/>
  <c r="E131" i="7"/>
  <c r="G135" i="7"/>
  <c r="G131" i="7"/>
  <c r="G130" i="7" s="1"/>
  <c r="F135" i="7" l="1"/>
  <c r="H135" i="7" s="1"/>
  <c r="E130" i="7"/>
  <c r="H131" i="7"/>
  <c r="H130" i="7" s="1"/>
  <c r="G33" i="10" l="1"/>
  <c r="E33" i="10"/>
  <c r="E37" i="10" s="1"/>
  <c r="H37"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cnogueira</author>
  </authors>
  <commentList>
    <comment ref="A59" authorId="0" shapeId="0" xr:uid="{F9E765AD-C4DE-4898-AB59-CF6C73C4E05E}">
      <text>
        <r>
          <rPr>
            <b/>
            <sz val="8"/>
            <color indexed="81"/>
            <rFont val="Tahoma"/>
            <family val="2"/>
          </rPr>
          <t>cnogueira:</t>
        </r>
        <r>
          <rPr>
            <sz val="8"/>
            <color indexed="81"/>
            <rFont val="Tahoma"/>
            <family val="2"/>
          </rPr>
          <t xml:space="preserve">
Reexibir a linha acima</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exão" type="5" refreshedVersion="6" saveData="1">
    <dbPr connection="Provider=MSOLAP.2;Integrated Security=SSPI;Persist Security Info=True;Data Source=http://172.27.115.44/msolap.asp?172.27.115.44;Initial Catalog=SGPDW;Client Cache Size=25;Auto Synch Period=10000;MDX Compatibility=1" command="CONTABILIDADE" commandType="1"/>
    <olapPr rowDrillCount="1000" serverFill="0" serverNumberFormat="0" serverFont="0" serverFontColor="0"/>
  </connection>
</connections>
</file>

<file path=xl/sharedStrings.xml><?xml version="1.0" encoding="utf-8"?>
<sst xmlns="http://schemas.openxmlformats.org/spreadsheetml/2006/main" count="2173" uniqueCount="1164">
  <si>
    <t>MUNICÍPIO DE CURITIBA</t>
  </si>
  <si>
    <t>RELATÓRIO RESUMIDO DA EXECUÇÃO ORÇAMENTÁRIA</t>
  </si>
  <si>
    <t>BALANÇO ORÇAMENTÁRIO</t>
  </si>
  <si>
    <t>ORÇAMENTOS FISCAL E DA SEGURIDADE SOCIAL</t>
  </si>
  <si>
    <t>RREO - ANEXO 1 (LRF,art.52,inciso I, - alíneas "a" e "b" do inciso II e § 1º)</t>
  </si>
  <si>
    <t xml:space="preserve">RECEITAS </t>
  </si>
  <si>
    <t>PREVISÃO INICIAL</t>
  </si>
  <si>
    <t xml:space="preserve">PREVISÃO ATUALIZADA </t>
  </si>
  <si>
    <t>RECEITAS REALIZADAS</t>
  </si>
  <si>
    <t>SALDO A REALIZAR</t>
  </si>
  <si>
    <t>NO BIMESTRE</t>
  </si>
  <si>
    <t>%</t>
  </si>
  <si>
    <t>(A)</t>
  </si>
  <si>
    <t>(B)</t>
  </si>
  <si>
    <t>(B/A)</t>
  </si>
  <si>
    <t>( C )</t>
  </si>
  <si>
    <t>( C/A )</t>
  </si>
  <si>
    <t>(A-C)</t>
  </si>
  <si>
    <t>RECEITAS (EXCETO INTRA-ORÇAMENTÁRIAS) (I)</t>
  </si>
  <si>
    <t>RECEITAS CORRENTES</t>
  </si>
  <si>
    <t>RECEITA TRIBUTÁRIA</t>
  </si>
  <si>
    <t>RECEITA DE CONTRIBUIÇÕES</t>
  </si>
  <si>
    <t>CONTRIBUIÇÕES SOCIAIS</t>
  </si>
  <si>
    <t>CONTRIBUIÇÕES ECONÔMICAS</t>
  </si>
  <si>
    <t>CONTRIBUIÇÕES DE ILUMINAÇÃO PÚBLICA</t>
  </si>
  <si>
    <t xml:space="preserve">RECEITA PATRIMONIAL </t>
  </si>
  <si>
    <t>RECEITAS IMOBILIÁRIAS</t>
  </si>
  <si>
    <t>RECEITAS DE VALORES MOBILIÁRIOS</t>
  </si>
  <si>
    <t>RECEITA DE CONCESSÃO E PERMISSÕES</t>
  </si>
  <si>
    <t>EXPLORAÇÃO DE RECURSOS NATURAIS</t>
  </si>
  <si>
    <t>RECEITA DE CESSÃO DE DIREITOS</t>
  </si>
  <si>
    <t>OUTRAS RECEITAS PATRIMONIAIS</t>
  </si>
  <si>
    <t>RECEITA DE SERVIÇOS</t>
  </si>
  <si>
    <t>SERVIÇOS ADMINISTRATIVOS E COMERCIAIS GERAIS</t>
  </si>
  <si>
    <t>SERVIÇOS E ATIVIDADES REFERENTE À NAV. E TRANSPORTE</t>
  </si>
  <si>
    <t>OUTROS SERVIÇOS</t>
  </si>
  <si>
    <t>TRANSFERÊNCIAS CORRENTES</t>
  </si>
  <si>
    <t>TRANSFERÊNCIAS DOS MUNICÍPIOS E DE SUAS ENTIDADES</t>
  </si>
  <si>
    <t xml:space="preserve">TRANSFERÊNCIAS DE INSTITUIÇÕES PRIVADAS </t>
  </si>
  <si>
    <t xml:space="preserve">TRANSFERÊNCIAS DE OUTRAS INSTITUIÇÕES PÚBLICAS </t>
  </si>
  <si>
    <t xml:space="preserve">TRANSFERÊNCIAS DO EXTERIOR </t>
  </si>
  <si>
    <t xml:space="preserve">TRANSFERÊNCIAS DE PESSOAS FÍSICAS </t>
  </si>
  <si>
    <t xml:space="preserve">TRANSFERÊNCIAS PROVENIENTES DE DEPÓSITOS NÃO IDENTIFICADOS </t>
  </si>
  <si>
    <t>OUTRAS RECEITAS CORRENTES</t>
  </si>
  <si>
    <t xml:space="preserve">INDENIZAÇÕES, RESTITUIÇÕES E RESSARCIMENTOS </t>
  </si>
  <si>
    <t xml:space="preserve">BENS, DIREITOS E VALORES INCORPORADOS AO PATRIMÔNIO PÚBLICO </t>
  </si>
  <si>
    <t>DEMAIS RECEITAS CORRENTES</t>
  </si>
  <si>
    <t>RECEITAS DE CAPITAL</t>
  </si>
  <si>
    <t>OPERAÇÕES DE CRÉDITO</t>
  </si>
  <si>
    <t>OPERAÇÕES DE CRÉDITO - MERCADO INTERNO</t>
  </si>
  <si>
    <t>OPERAÇÕES DE CRÉDITO - MERCADO EXTERNO</t>
  </si>
  <si>
    <t>ALIENAÇÃO DE BENS</t>
  </si>
  <si>
    <t>ALIENAÇÃO DE BENS MÓVEIS</t>
  </si>
  <si>
    <t>ALIENAÇÃO DE BENS IMÓVEIS</t>
  </si>
  <si>
    <t>ALIENAÇÃO DE BENS INTANGÍVEIS</t>
  </si>
  <si>
    <t>AMORTIZAÇÕES DE EMPRÉSTIMOS</t>
  </si>
  <si>
    <t>TRANSFERÊNCIAS DE CAPITAL</t>
  </si>
  <si>
    <t>TRANSFERÊNCIAS DA UNIÃO E DE SUAS ENTIDADES</t>
  </si>
  <si>
    <t xml:space="preserve">TRANSFERÊNCIAS DOS ESTADOS E DE SUAS ENTIDADES </t>
  </si>
  <si>
    <t>DEMAIS RECEITAS DE CAPITAL</t>
  </si>
  <si>
    <t>RECEITAS (INTRA-ORÇAMENTÁRIAS) (II)</t>
  </si>
  <si>
    <t>Receita Tributária</t>
  </si>
  <si>
    <t>Receita de Contribuições</t>
  </si>
  <si>
    <t>Receita Patrimonial</t>
  </si>
  <si>
    <t>Receita de Serviços</t>
  </si>
  <si>
    <t>Demais Receitas Correntes</t>
  </si>
  <si>
    <t>SUBTOTAL DAS RECEITAS (III) = (I + II)</t>
  </si>
  <si>
    <t>OPER.DE CRÉDITO - REFIN. (IV)</t>
  </si>
  <si>
    <t>SUBTOTAL COM REFIN. (V) = (III + IV)</t>
  </si>
  <si>
    <t>DÉFICIT (VI)</t>
  </si>
  <si>
    <t>TOTAL COM DÉFICIT (VII) = (V + VI)</t>
  </si>
  <si>
    <t xml:space="preserve">SALDOS DE EXERCÍCIOS ANTERIORES </t>
  </si>
  <si>
    <t>Superávit Financeiro Utilizado para Créditos Adicionais</t>
  </si>
  <si>
    <t>Recursos Arrecadados em Exercícios Anteriores - RPPS</t>
  </si>
  <si>
    <t>IPTU</t>
  </si>
  <si>
    <t>ITBI</t>
  </si>
  <si>
    <t>ISS</t>
  </si>
  <si>
    <t>FUNDEB</t>
  </si>
  <si>
    <t>Despesa Liquidada</t>
  </si>
  <si>
    <t>Total</t>
  </si>
  <si>
    <t>DESPESAS</t>
  </si>
  <si>
    <t>DOTAÇÃO INICIAL</t>
  </si>
  <si>
    <t>DOTAÇÃO ATUALIZADA</t>
  </si>
  <si>
    <t>DESPESAS EMPENHADAS</t>
  </si>
  <si>
    <t>SALDO  (G)</t>
  </si>
  <si>
    <t>DESPESAS LIQUIDADAS</t>
  </si>
  <si>
    <t>SALDO  (I)</t>
  </si>
  <si>
    <t>DESPESAS PAGAS</t>
  </si>
  <si>
    <r>
      <t xml:space="preserve">INSCRIÇÃO DE RESTOS A PAGAR </t>
    </r>
    <r>
      <rPr>
        <b/>
        <vertAlign val="superscript"/>
        <sz val="8"/>
        <rFont val="Arial"/>
        <family val="2"/>
      </rPr>
      <t>3</t>
    </r>
  </si>
  <si>
    <t>ATÉ BIMESTRE</t>
  </si>
  <si>
    <t>(D)</t>
  </si>
  <si>
    <t>(E)</t>
  </si>
  <si>
    <t>(F)</t>
  </si>
  <si>
    <t>(E-F)</t>
  </si>
  <si>
    <t>(H)</t>
  </si>
  <si>
    <t>(E-H)</t>
  </si>
  <si>
    <t>(J)</t>
  </si>
  <si>
    <t>NÃO PROCESSADOS</t>
  </si>
  <si>
    <t>DESPESAS (EXCETO INTRA-ORÇAMENTÁRIAS) (VIII)</t>
  </si>
  <si>
    <t>DESPESAS CORRENTES</t>
  </si>
  <si>
    <t>PESSOAL E ENCARGOS SOCIAIS</t>
  </si>
  <si>
    <t>JUROS E ENCARGOS DA DÍVIDA</t>
  </si>
  <si>
    <t>OUTRAS DESPESAS CORRENTES</t>
  </si>
  <si>
    <t>DESPESAS DE CAPITAL</t>
  </si>
  <si>
    <t>INVESTIMENTOS</t>
  </si>
  <si>
    <t>INVERSÕES FINANCEIRAS</t>
  </si>
  <si>
    <t>AMORTIZAÇÕES DA DÍVIDA</t>
  </si>
  <si>
    <t>RESERVA DE CONTINGÊNCIA</t>
  </si>
  <si>
    <t>DESPESAS ( INTRA-ORÇAMENTÁRIAS) (IX)</t>
  </si>
  <si>
    <t>SUBTOTAL DAS DESPESAS (X) = (VIII + IX)</t>
  </si>
  <si>
    <t>AMORTIZAÇÃO DA DÍV. - REFIN.(XI)</t>
  </si>
  <si>
    <t>SUBTOTAL COM REFIN. (XII) = (X + XI)</t>
  </si>
  <si>
    <r>
      <t xml:space="preserve">SUPERÁVIT (XIII) </t>
    </r>
    <r>
      <rPr>
        <b/>
        <vertAlign val="superscript"/>
        <sz val="8"/>
        <rFont val="Arial"/>
        <family val="2"/>
      </rPr>
      <t>(1)</t>
    </r>
  </si>
  <si>
    <t>TOTAL (XIV) = (XII + XIII)</t>
  </si>
  <si>
    <r>
      <t xml:space="preserve">RESERVA DO RPPS </t>
    </r>
    <r>
      <rPr>
        <b/>
        <vertAlign val="superscript"/>
        <sz val="8"/>
        <rFont val="Arial"/>
        <family val="2"/>
      </rPr>
      <t>(1)</t>
    </r>
  </si>
  <si>
    <t>FONTE:  Sistema de Gestão Pública</t>
  </si>
  <si>
    <t/>
  </si>
  <si>
    <t xml:space="preserve">NOTAS: </t>
  </si>
  <si>
    <t>Despesa Empenhada</t>
  </si>
  <si>
    <t>Superávit Demais Entidades</t>
  </si>
  <si>
    <t xml:space="preserve">2) Foram  abertos  créditos  com  base  no  superávit  financeiro  de  exercícios anteriores  no  valor  de </t>
  </si>
  <si>
    <t>(apresentado na linha SALDO DE EXERCÍCIO ANTERIORES), sendo executados  o valor de</t>
  </si>
  <si>
    <t>.</t>
  </si>
  <si>
    <t xml:space="preserve"> Estes recursos foram fonte para abertura de créditos adicionais, que por motivo legal, não podem ser demonstrado como parte dos itens do Balanço Orçamentário que integram o cálculo do resultado orçamentário. O superávit financeiro não é receita do exercício de referência, pois já o foi no exercício anterior, mas constitui disponibilidade para utilização no exercício atual. Por outro lado, as despesas executadas à conta do superávit financeiro são despesas do exercício de referência, tendo em vista o disposto na Lei 4.320/64. Com base no exposto, segue quadro explicativo do resultado orçamentário do período:</t>
  </si>
  <si>
    <t>Resultado Orçamentário</t>
  </si>
  <si>
    <t>Previsão Atualizada</t>
  </si>
  <si>
    <t>Receita Realizada</t>
  </si>
  <si>
    <t>Receitas</t>
  </si>
  <si>
    <t>Dotação Atualizada</t>
  </si>
  <si>
    <t>Despesa Executada</t>
  </si>
  <si>
    <t>Despesas</t>
  </si>
  <si>
    <t>Resultado do Balanço Orçamentário</t>
  </si>
  <si>
    <r>
      <t xml:space="preserve">(+) Saldo de Exercício Anteriores </t>
    </r>
    <r>
      <rPr>
        <vertAlign val="superscript"/>
        <sz val="8"/>
        <rFont val="Arial"/>
        <family val="2"/>
      </rPr>
      <t>(2)</t>
    </r>
  </si>
  <si>
    <t>Resultado Orçamentário Ajustado</t>
  </si>
  <si>
    <t>3)  A coluna de inscrição em restos a pagar não processados apresentará valor somente no último bimestre do exercício.</t>
  </si>
  <si>
    <t>4)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</si>
  <si>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5)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</si>
  <si>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DEMONSTRATIVO DA EXECUÇÃO DAS DESPESAS POR FUNÇÃO/SUBFUNÇÃO</t>
  </si>
  <si>
    <t>RREO - ANEXO 2 (LRF,art.52,inciso II, - alíneas "c")</t>
  </si>
  <si>
    <t>FUNÇÃO/SUBFUNÇÃO</t>
  </si>
  <si>
    <t>SALDO</t>
  </si>
  <si>
    <r>
      <t>INSCRITAS EM RESTOS A PAGAR NÃO PROCESSADOS</t>
    </r>
    <r>
      <rPr>
        <b/>
        <vertAlign val="superscript"/>
        <sz val="7"/>
        <rFont val="Arial"/>
        <family val="2"/>
      </rPr>
      <t>1</t>
    </r>
  </si>
  <si>
    <t>(B/TOTAL B)</t>
  </si>
  <si>
    <t>(C)  = (A-B)</t>
  </si>
  <si>
    <t>(D/TOTAL D)</t>
  </si>
  <si>
    <t>(E)  = (A-D)</t>
  </si>
  <si>
    <t>DESPESAS (EXCETO INTRA-ORÇAMENTÁRIAS) (I)</t>
  </si>
  <si>
    <t>01</t>
  </si>
  <si>
    <t>LEGISLATIVA</t>
  </si>
  <si>
    <t>01031</t>
  </si>
  <si>
    <t>AÇÃO LEGISLATIVA</t>
  </si>
  <si>
    <t>ESSENCIAL À JUSTIÇA</t>
  </si>
  <si>
    <t>DEFESA DO INT. PUB. NO PROC. JUDIC.</t>
  </si>
  <si>
    <t>REPRESENTAÇÃO JUDICIAL E EXTRAJUDICIAL</t>
  </si>
  <si>
    <t>ADMINISTRAÇÃO GERAL</t>
  </si>
  <si>
    <t>04</t>
  </si>
  <si>
    <t>ADMINISTRAÇÃO</t>
  </si>
  <si>
    <t>04121</t>
  </si>
  <si>
    <t>PLANEJAMENTO E ORÇAMENTO</t>
  </si>
  <si>
    <t>04122</t>
  </si>
  <si>
    <t>04123</t>
  </si>
  <si>
    <t>ADMINISTRAÇÃO FINANCEIRA</t>
  </si>
  <si>
    <t>04124</t>
  </si>
  <si>
    <t>CONTROLE INTERNO</t>
  </si>
  <si>
    <t>04125</t>
  </si>
  <si>
    <t>NORMATIZAÇÃO E FISCALIZAÇÃO</t>
  </si>
  <si>
    <t>04126</t>
  </si>
  <si>
    <t>TECNOLOGIA DA INFORMAÇÃO</t>
  </si>
  <si>
    <t>04128</t>
  </si>
  <si>
    <t>FORMAÇÃO DE RECURSOS HUMANOS</t>
  </si>
  <si>
    <t>04129</t>
  </si>
  <si>
    <t>ADMINISTRAÇÃO DE RECEITAS</t>
  </si>
  <si>
    <t>04131</t>
  </si>
  <si>
    <t>COMUNICAÇÃO SOCIAL</t>
  </si>
  <si>
    <t>04243</t>
  </si>
  <si>
    <t>ASSISTÊNCIA À CRIANÇA E AO ADOLESCENTE</t>
  </si>
  <si>
    <t>05</t>
  </si>
  <si>
    <t>DEFESA NACIONAL</t>
  </si>
  <si>
    <t>05153</t>
  </si>
  <si>
    <t>DEFESA TERRESTRE</t>
  </si>
  <si>
    <t>06</t>
  </si>
  <si>
    <t>SEGURANÇA PÚBLICA</t>
  </si>
  <si>
    <t>06122</t>
  </si>
  <si>
    <t>06181</t>
  </si>
  <si>
    <t>POLICIAMENTO</t>
  </si>
  <si>
    <t>06182</t>
  </si>
  <si>
    <t>DEFESA CIVIL</t>
  </si>
  <si>
    <t>06183</t>
  </si>
  <si>
    <t>INFORMAÇÃO E INTELIGÊNCIA</t>
  </si>
  <si>
    <t>06243</t>
  </si>
  <si>
    <t>06244</t>
  </si>
  <si>
    <t>ASSISTÊNCIA COMUNITÁRIA</t>
  </si>
  <si>
    <t>08</t>
  </si>
  <si>
    <t>ASSISTÊNCIA SOCIAL</t>
  </si>
  <si>
    <t>08122</t>
  </si>
  <si>
    <t>08131</t>
  </si>
  <si>
    <t>08241</t>
  </si>
  <si>
    <t>ASSISTÊNCIA AO IDOSO</t>
  </si>
  <si>
    <t>08242</t>
  </si>
  <si>
    <t>ASSISTÊNCIA AO PORTADOR DE DEFICIÊNCIA</t>
  </si>
  <si>
    <t>08243</t>
  </si>
  <si>
    <t>08244</t>
  </si>
  <si>
    <t>08331</t>
  </si>
  <si>
    <t>PROTEÇÃO E BENEFÍCIO AO TRABALHADOR</t>
  </si>
  <si>
    <t>09</t>
  </si>
  <si>
    <t>PREVIDÊNCIA SOCIAL</t>
  </si>
  <si>
    <t>09122</t>
  </si>
  <si>
    <t>09272</t>
  </si>
  <si>
    <t>PREVIDÊNCIA DO ESTATUTÁRIO</t>
  </si>
  <si>
    <t>SAÚDE</t>
  </si>
  <si>
    <t>10301</t>
  </si>
  <si>
    <t>ATENÇÃO BÁSICA</t>
  </si>
  <si>
    <t>10302</t>
  </si>
  <si>
    <t>ASSISTÊNCIA HOSPITALAR E AMBULATORIAL</t>
  </si>
  <si>
    <t>10304</t>
  </si>
  <si>
    <t>VIGILÂNCIA SANITÁRIA</t>
  </si>
  <si>
    <t>10305</t>
  </si>
  <si>
    <t>VIGILÂNCIA EPIDEMIOLÓGIA</t>
  </si>
  <si>
    <t>10846</t>
  </si>
  <si>
    <t>TRABALHO</t>
  </si>
  <si>
    <t>11122</t>
  </si>
  <si>
    <t>11243</t>
  </si>
  <si>
    <t>11331</t>
  </si>
  <si>
    <t>11334</t>
  </si>
  <si>
    <t>FOMENTO AO TRABALHO</t>
  </si>
  <si>
    <t>EDUCAÇÃO</t>
  </si>
  <si>
    <t>12361</t>
  </si>
  <si>
    <t>ENSINO FUNDAMENTAL</t>
  </si>
  <si>
    <t>12365</t>
  </si>
  <si>
    <t>EDUCAÇÃO INFANTIL</t>
  </si>
  <si>
    <t>12367</t>
  </si>
  <si>
    <t>EDUCAÇÃO ESPECIAL</t>
  </si>
  <si>
    <t>CULTURA</t>
  </si>
  <si>
    <t>13122</t>
  </si>
  <si>
    <t>13131</t>
  </si>
  <si>
    <t>13243</t>
  </si>
  <si>
    <t>13391</t>
  </si>
  <si>
    <t>PAT. HISTÓRICO, ARTÍSTICO E ARQUEOLÓGICO</t>
  </si>
  <si>
    <t>13392</t>
  </si>
  <si>
    <t>DIFUSÃO CULTURAL</t>
  </si>
  <si>
    <t>DIREITO DA CIDADANIA</t>
  </si>
  <si>
    <t>14422</t>
  </si>
  <si>
    <t>DIREITOS INDIVIDUAIS, COLETIVOS E DIFUSOS</t>
  </si>
  <si>
    <t>URBANISMO</t>
  </si>
  <si>
    <t>15122</t>
  </si>
  <si>
    <t>15125</t>
  </si>
  <si>
    <t>15131</t>
  </si>
  <si>
    <t>15392</t>
  </si>
  <si>
    <t>15451</t>
  </si>
  <si>
    <t>INFRA-ESTRUTURA URBANA</t>
  </si>
  <si>
    <t>15452</t>
  </si>
  <si>
    <t>SERVIÇOS URBANOS</t>
  </si>
  <si>
    <t>15453</t>
  </si>
  <si>
    <t>TRANSPORTES COLETIVOS URBANOS</t>
  </si>
  <si>
    <t>15542</t>
  </si>
  <si>
    <t>CONTROLE AMBIENTAL</t>
  </si>
  <si>
    <t>15543</t>
  </si>
  <si>
    <t>RECUPERAÇÃO DE ÁREAS DEGRADADAS</t>
  </si>
  <si>
    <t>HABITAÇÃO</t>
  </si>
  <si>
    <t>16482</t>
  </si>
  <si>
    <t>HABITAÇÃO URBANA</t>
  </si>
  <si>
    <t>SANEAMENTO</t>
  </si>
  <si>
    <t>SANEAMENTO BÁSICO URBANO</t>
  </si>
  <si>
    <t>GESTÃO AMBIENTAL</t>
  </si>
  <si>
    <t>18122</t>
  </si>
  <si>
    <t>18131</t>
  </si>
  <si>
    <t>18304</t>
  </si>
  <si>
    <t>18451</t>
  </si>
  <si>
    <t>18541</t>
  </si>
  <si>
    <t>PRESERVAÇÃO E CONS. AMBIENTAL</t>
  </si>
  <si>
    <t>18542</t>
  </si>
  <si>
    <t>18543</t>
  </si>
  <si>
    <t>18601</t>
  </si>
  <si>
    <t>PROMOÇÃO DA PRODUÇÃO VEGETAL</t>
  </si>
  <si>
    <t>18846</t>
  </si>
  <si>
    <t>OUTROS ENCARGOS ESPECIAIS</t>
  </si>
  <si>
    <t>CIÊNCIA E TECNOLOGIA</t>
  </si>
  <si>
    <t>19572</t>
  </si>
  <si>
    <t>DESENVOLVIMENTO TECNOLÓGICO E ENGENHARIA</t>
  </si>
  <si>
    <t>INDÚSTRIA</t>
  </si>
  <si>
    <t>22661</t>
  </si>
  <si>
    <t>PROMOÇÃO INDUSTRIAL</t>
  </si>
  <si>
    <t>COMÉRCIO E SERVIÇOS</t>
  </si>
  <si>
    <t>23122</t>
  </si>
  <si>
    <t>23131</t>
  </si>
  <si>
    <t>23691</t>
  </si>
  <si>
    <t>PROMOÇÃO COMERCIAL</t>
  </si>
  <si>
    <t>23692</t>
  </si>
  <si>
    <t>COMERCIALIZAÇÃO</t>
  </si>
  <si>
    <t>23695</t>
  </si>
  <si>
    <t>TURISMO</t>
  </si>
  <si>
    <t>DESPORTO E LAZER</t>
  </si>
  <si>
    <t>27122</t>
  </si>
  <si>
    <t>27243</t>
  </si>
  <si>
    <t>27811</t>
  </si>
  <si>
    <t>DESPORTO DE RENDIMENTO</t>
  </si>
  <si>
    <t>27812</t>
  </si>
  <si>
    <t>DESPORTO COMUNITÁRIO</t>
  </si>
  <si>
    <t>27813</t>
  </si>
  <si>
    <t>LAZER</t>
  </si>
  <si>
    <t>ENCARGOS ESPECIAIS</t>
  </si>
  <si>
    <t>28841</t>
  </si>
  <si>
    <t>REFINANCIAMENTO DA DÍVIDA INTERNA</t>
  </si>
  <si>
    <t>28843</t>
  </si>
  <si>
    <t>SERVIÇO DA DÍVIDA INTERNA</t>
  </si>
  <si>
    <t>28844</t>
  </si>
  <si>
    <t>SERVIÇO DA DÍVIDA EXTERNA</t>
  </si>
  <si>
    <t>28846</t>
  </si>
  <si>
    <t>RESERVAS</t>
  </si>
  <si>
    <t>99997</t>
  </si>
  <si>
    <t>RESERVA DO RPPS</t>
  </si>
  <si>
    <t>99999</t>
  </si>
  <si>
    <t>DESPESAS ( INTRA-ORÇAMENTÁRIAS) (II)</t>
  </si>
  <si>
    <t xml:space="preserve">TOTAL </t>
  </si>
  <si>
    <t xml:space="preserve">Continua </t>
  </si>
  <si>
    <t>Continuação</t>
  </si>
  <si>
    <t>TABELA DAS DESPESAS INTRA-ORÇAMENTÁRIAS</t>
  </si>
  <si>
    <r>
      <t>INSCRITAS EM RESTOS A PAGAR NÃO PROCESSADOS</t>
    </r>
    <r>
      <rPr>
        <b/>
        <vertAlign val="superscript"/>
        <sz val="6"/>
        <rFont val="Arial"/>
        <family val="2"/>
      </rPr>
      <t>1</t>
    </r>
  </si>
  <si>
    <t>DESPESAS ( INTRA-ORÇAMENTÁRIAS)</t>
  </si>
  <si>
    <t>10331</t>
  </si>
  <si>
    <t>QUADRO RESUMO</t>
  </si>
  <si>
    <t>RESUMO</t>
  </si>
  <si>
    <t>DESPESAS (EXCETO INTRA-ORÇAMENTÁRIAS)</t>
  </si>
  <si>
    <t>NOTA:</t>
  </si>
  <si>
    <t>(1) A coluna de inscrição em restos a pagar não processados apresentará valor somente no último bimestre do exercício.</t>
  </si>
  <si>
    <t>2) A Reserva do RPPS registra somente valores para as colunas da dotação inicial e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</si>
  <si>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3)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as colunas da dotação inicial e da dotação atualizada.</t>
  </si>
  <si>
    <t>TABELA CONSOLIDADA DAS DESPESAS POR FUNÇÃO/SUBFUNÇÃO (EXCETO INTRA-ORÇAMENTÁRIA + INTRA-ORÇAMENTÁRIA)</t>
  </si>
  <si>
    <t>SALDO  A LIQUIDAR</t>
  </si>
  <si>
    <t>(C)</t>
  </si>
  <si>
    <t>(A-E)</t>
  </si>
  <si>
    <t>DESPESAS (CONSOLIDADA)</t>
  </si>
  <si>
    <t>DEMONSTRATIVOS  DA RECEITA CORRENTE LÍQUIDA</t>
  </si>
  <si>
    <t>ORÇAMENTOS FISCAL E DA SECURIDADE SOCIAL</t>
  </si>
  <si>
    <t>RREO - ANEXO 3 (LRF. Art.53. Inciso I)</t>
  </si>
  <si>
    <t>ESPECIFICAÇÃO</t>
  </si>
  <si>
    <t>RECEITAS CORRENTES (I)</t>
  </si>
  <si>
    <t>IMPOSTOS, TAXAS E CONT. DE MELHORIAS</t>
  </si>
  <si>
    <t>IRRF</t>
  </si>
  <si>
    <t>Outros Impostos, Taxas e Cont. de Melhoria</t>
  </si>
  <si>
    <t>CONTRIBUIÇÕES</t>
  </si>
  <si>
    <t>RECEITA PATRIMONIAL</t>
  </si>
  <si>
    <t xml:space="preserve">      Rendimentos de Aplicação Financeira </t>
  </si>
  <si>
    <t xml:space="preserve">      Outras Receitas Patrimoniais </t>
  </si>
  <si>
    <t>RECEITA INDUSTRIAL</t>
  </si>
  <si>
    <t>RECEITA AGROPECUÁRIA</t>
  </si>
  <si>
    <t>Cota-Parte do FPM</t>
  </si>
  <si>
    <t>Cota-Parte do ICMS</t>
  </si>
  <si>
    <t>Cota-Parte do IPVA</t>
  </si>
  <si>
    <t>Conta-Parte do ITR</t>
  </si>
  <si>
    <t>Transferência da LC 61/1989</t>
  </si>
  <si>
    <t>Transferências do FUNDEB</t>
  </si>
  <si>
    <r>
      <t xml:space="preserve">Outras Transferências Correntes </t>
    </r>
    <r>
      <rPr>
        <vertAlign val="superscript"/>
        <sz val="8"/>
        <rFont val="Arial"/>
        <family val="2"/>
      </rPr>
      <t>(1)</t>
    </r>
  </si>
  <si>
    <t>DEDUÇÕES (II)</t>
  </si>
  <si>
    <t>CONTR. PLANO SEG.SOCIAL SERVIDOR.</t>
  </si>
  <si>
    <t>COMPENS. FINANC. ENTRE REG. DE PREVIDÊNCIA</t>
  </si>
  <si>
    <t>DEDUÇÃO DA REC. P/ FORMAÇÃO DO FUNDEB</t>
  </si>
  <si>
    <t>RECEITA CORRENTE LÍQUIDA (I - II)</t>
  </si>
  <si>
    <t>( - ) Transferências obrigatórias da União relativas às emendas individuais (art. 166-A, § 1º, da CF) (IV)</t>
  </si>
  <si>
    <t>RECEITA CORRENTE LÍQUIDA AJUSTADA PARA CÁLCULO DOS LIMITES DE ENDIVIDAMENTO (V) = (III - IV)</t>
  </si>
  <si>
    <t>( - ) serviço do sistema de transporte coletivo - FUC - §3º do Art. 14 da Lei Complementar Municipal n° 101/17 - LRFM</t>
  </si>
  <si>
    <t xml:space="preserve">( - ) Transferências obrigatórias da União relativas às emendas de bancada (art. 166, § 16, da CF) (VI) </t>
  </si>
  <si>
    <t>RECEITA CORRENTE LÍQUIDA AJUSTADA PARA CÁLCULO DOS LIMITES DA DESPESA COM PESSOAL (VII) = (V - VI)</t>
  </si>
  <si>
    <t>TOTAL                (ÚLT. 12 M)</t>
  </si>
  <si>
    <t>DEMONSTRATIVO DAS RECEITAS E DESPESAS PREVIDENCIÁRIAS DO REGIME PRÓPRIO DOS SERVIDORES PÚBLICOS</t>
  </si>
  <si>
    <t>ORÇAMENTO DA SEGURIDADE SOCIAL</t>
  </si>
  <si>
    <t>RREO - ANEXO 4 (LRF, Art. 53, inciso II)</t>
  </si>
  <si>
    <t xml:space="preserve">RECEITAS REALIZADAS </t>
  </si>
  <si>
    <t xml:space="preserve">  RECEITAS CORRENTES (I) </t>
  </si>
  <si>
    <t xml:space="preserve">    Receita de Contribuições dos Segurados </t>
  </si>
  <si>
    <t xml:space="preserve">    Receita de Contribuições Patronais </t>
  </si>
  <si>
    <t xml:space="preserve">    Receita Patrimonial </t>
  </si>
  <si>
    <t xml:space="preserve">    Receita de Serviços </t>
  </si>
  <si>
    <t xml:space="preserve">    Outras Receitas Correntes </t>
  </si>
  <si>
    <t xml:space="preserve">  RECEITAS DE CAPITAL (III) </t>
  </si>
  <si>
    <t xml:space="preserve">DOTAÇÃO ATUALIZADA </t>
  </si>
  <si>
    <t xml:space="preserve">DESPESAS EMPENHADAS </t>
  </si>
  <si>
    <t xml:space="preserve">DESPESAS LIQUIDADAS </t>
  </si>
  <si>
    <t xml:space="preserve">INSCRITAS EM RESTOS A PAGAR NÃO PROCESSADOS </t>
  </si>
  <si>
    <t xml:space="preserve">      Aposentadorias </t>
  </si>
  <si>
    <t xml:space="preserve">    Outras Despesas Previdenciárias </t>
  </si>
  <si>
    <t xml:space="preserve">      Compensação Previdenciária do RPPS para o RGPS </t>
  </si>
  <si>
    <t xml:space="preserve">      Demais Despesas Previdenciárias </t>
  </si>
  <si>
    <t xml:space="preserve">Previsão Orçamentária </t>
  </si>
  <si>
    <t xml:space="preserve">Recursos RPPS Arrecadados em Exercícios Anteriores </t>
  </si>
  <si>
    <t xml:space="preserve">Reserva Orçamentária do RPPS </t>
  </si>
  <si>
    <t xml:space="preserve">Aportes Realizados </t>
  </si>
  <si>
    <t xml:space="preserve">  Plano de Amortização - Contribuição Patronal Suplementar </t>
  </si>
  <si>
    <t xml:space="preserve">  Plano de Amortização - Aporte Periódico de Valores Predefinidos </t>
  </si>
  <si>
    <t xml:space="preserve">  Outros Aportes para o RPPS </t>
  </si>
  <si>
    <t xml:space="preserve">  Recursos para Cobertura de Déficit Financeiro </t>
  </si>
  <si>
    <t xml:space="preserve">Bens e Direitos do RPPS - Plano Previdenciário </t>
  </si>
  <si>
    <t>(Continua)</t>
  </si>
  <si>
    <t>(Continuação)</t>
  </si>
  <si>
    <t xml:space="preserve">  RECEITAS CORRENTES (VII) </t>
  </si>
  <si>
    <t xml:space="preserve">  Recursos para Cobertura de Insuficiências Financeiras </t>
  </si>
  <si>
    <t xml:space="preserve">  Recursos para Formação de Reserva </t>
  </si>
  <si>
    <t>Receitas da Adminstração - RPPS</t>
  </si>
  <si>
    <r>
      <t>INTERFERÊNCIAS FINANCEIRAS RECEBIDAS</t>
    </r>
    <r>
      <rPr>
        <vertAlign val="superscript"/>
        <sz val="9"/>
        <color theme="1"/>
        <rFont val="LucidaSansRegular"/>
      </rPr>
      <t>3</t>
    </r>
  </si>
  <si>
    <t>TOTAL DAS RECEITAS DA ADMINISTRAÇÃO RPPS - (XII)</t>
  </si>
  <si>
    <t>Despesas da Adminstração - RPPS</t>
  </si>
  <si>
    <t>DESPESAS CORRENTES (XIII)</t>
  </si>
  <si>
    <t>DESPESAS DE CAPITAL (XIV)</t>
  </si>
  <si>
    <t>TOTAL DAS DESPESAS DA ADMINISTRAÇÃO RPPS (XV) = (XIII + XIV)</t>
  </si>
  <si>
    <t>RESULTADO DA ADMINISTRAÇÃO RPPS (XVI) = (XII – XV)</t>
  </si>
  <si>
    <t>DEMONSTRATIVO DO RESULTADO PRIMÁRIO E NOMINAL</t>
  </si>
  <si>
    <t>ORÇAMENTO FISCAL E DA SEGURIDADE SOCIAL</t>
  </si>
  <si>
    <t>RREO - ANEXO 6 (LRF,art.53,inciso III)</t>
  </si>
  <si>
    <t>ACIMA DA LINHA</t>
  </si>
  <si>
    <t>RECEITAS PRIMÁRIAS</t>
  </si>
  <si>
    <t>PREVISÃO ATUALIZADA</t>
  </si>
  <si>
    <t xml:space="preserve">IMPOSTOS, TAXAS E CONTRIBUIÇÕES DE MELHORIA </t>
  </si>
  <si>
    <t>OUTROS IMPOSTOS, TAXAS E CONTRIBUIÇÕES DE MELHORIA</t>
  </si>
  <si>
    <t>APLICAÇÕES FINANCEIRAS (II)</t>
  </si>
  <si>
    <t>COTA-PARTE DO FPM</t>
  </si>
  <si>
    <t>COTA-PARTE DO ICMS</t>
  </si>
  <si>
    <t>COTA-PARTE DO IPVA</t>
  </si>
  <si>
    <t>COTA-PARTE DO ITR</t>
  </si>
  <si>
    <t xml:space="preserve">TRANSFERÊNCIAS DA LC 61/1989 </t>
  </si>
  <si>
    <t xml:space="preserve">TRANSFERÊNCIAS DO FUNDEB </t>
  </si>
  <si>
    <t>OUTRAS TRANSF.CORRENTES</t>
  </si>
  <si>
    <t>OUTRAS RECEITAS FINANCEIRAS (III)</t>
  </si>
  <si>
    <t>DIVERSAS RECEITAS CORRENTES</t>
  </si>
  <si>
    <t>OUTRAS ALIENAÇÕES DE BENS</t>
  </si>
  <si>
    <t>CONVÊNIOS</t>
  </si>
  <si>
    <t>OUTRAS TRANSF. DE CAPITAL</t>
  </si>
  <si>
    <t>OUTRAS RECEITAS DE CAPITAL</t>
  </si>
  <si>
    <t>OUTRAS RECEITAS DE CAPITAL PRIMÁRIAS</t>
  </si>
  <si>
    <t>DESPESAS PRIMÁRIAS</t>
  </si>
  <si>
    <t>RESTOS A PAGAR NÃO PROCESSADOS</t>
  </si>
  <si>
    <t>LIQUIDADOS</t>
  </si>
  <si>
    <t>DEMAIS INVERSÕES FINANCEIRAS</t>
  </si>
  <si>
    <t>META FISCAL PARA O RESULTADO PRIMÁRIO</t>
  </si>
  <si>
    <t>VALOR CORRENTE</t>
  </si>
  <si>
    <t>JUROS NOMINAIS</t>
  </si>
  <si>
    <t>VALOR INCORRIDO</t>
  </si>
  <si>
    <t>META FISCAL PARA O RESULTADO NOMINAL</t>
  </si>
  <si>
    <t>ABAIXO DA LINHA</t>
  </si>
  <si>
    <t>CÁLCULO DO RESULTADO NOMINAL</t>
  </si>
  <si>
    <t>(a)</t>
  </si>
  <si>
    <t>(b)</t>
  </si>
  <si>
    <t xml:space="preserve">    Disponibilidade de Caixa</t>
  </si>
  <si>
    <t xml:space="preserve">           Disponibilidade de Caixa Bruta</t>
  </si>
  <si>
    <t xml:space="preserve">    Demais Haveres Financeiros</t>
  </si>
  <si>
    <t>AJUSTE METODOLÓGICO</t>
  </si>
  <si>
    <t>INFORMAÇÕES ADICIONAIS</t>
  </si>
  <si>
    <t>PREVISÃO ORÇAMENTÁRIA</t>
  </si>
  <si>
    <t>SALDO DE EXERCÍCIOS ANTERIORES</t>
  </si>
  <si>
    <t xml:space="preserve">    Recursos Arrecadados em Exercícios Anteriores - RPPS</t>
  </si>
  <si>
    <t xml:space="preserve">   Superávit Financeiro Utilizado para Abertura e Reabertura de Créditos Adicionais</t>
  </si>
  <si>
    <t>RESERVA ORÇAMENTÁRIA DO RPPS</t>
  </si>
  <si>
    <t>1) A Reserva do RPPS registra somente valores para a coluna da dotação atualizada, sendo apresentada nesse demonstrativo por constar no orçamento e visando também o equilíbrio entre a receita e a despesa orçamentária. A reserva do RPPS corresponde ao superávit gerado pela diferença entre as Receitas Previdenciárias Previstas (incluindo as receitas Intra-Orçamentárias recebidas pelo RPPS) e as Despesas Previdenciárias fixadas na Lei Orçamentária Anual, que será utilizado para pagamentos previdenciários futuros.</t>
  </si>
  <si>
    <t>2) A Reserva de Contingência é constituída sob a forma de dotação global, não especificamente destinada a determinado órgão, unidade orçamentária, programa ou categoria econômica, sendo destinada ao atendimento de passivos contingentes e outros riscos e eventos fiscais imprevistos. Estes últimos incluem as alterações e adequações orçamentárias que se identificam com o disposto no § 1º do inciso III do art. 43 da Lei nº 4.320/64, que permite a abertura de créditos adicionais com o cancelamento de dotações orçamentárias, inclusive da reserva de contingência incluída na Lei Orçamentária Anual. A forma de utilização e o montante dessa reserva serão definidos na Lei de Diretrizes Orçamentárias de cada ente da Federação. A Reserva de Contigência registra somente valores para a coluna da dotação atualizada.</t>
  </si>
  <si>
    <t>Outros Ajustes</t>
  </si>
  <si>
    <t>Valor</t>
  </si>
  <si>
    <t>a) Variação de valores Extra Orçamentários</t>
  </si>
  <si>
    <t>Total de Ajustes que variam a Disp. de Caixa e Demais Valores Financeiros (XXXIX)</t>
  </si>
  <si>
    <t>DEMONSTRATIVO DE RESTOS A PAGAR POR PODER E ÓRGÃO</t>
  </si>
  <si>
    <t>Inscritos</t>
  </si>
  <si>
    <t>Liquidados</t>
  </si>
  <si>
    <t>Pagos</t>
  </si>
  <si>
    <t>Cancelados</t>
  </si>
  <si>
    <t>A Pagar</t>
  </si>
  <si>
    <t>RREO - ANEXO 7 (LRF, art. 53, inciso V)</t>
  </si>
  <si>
    <t>PODER / ÓRGÃO</t>
  </si>
  <si>
    <t>RESTOS A PAGAR PROCESSADOS</t>
  </si>
  <si>
    <t>RESTOS A PAGAR NÃO-PROCESSADOS</t>
  </si>
  <si>
    <t>Saldo Total</t>
  </si>
  <si>
    <t>Exercicios</t>
  </si>
  <si>
    <t>Anteriores</t>
  </si>
  <si>
    <t>RESTOS A PAGAR (EXCETO INTRA-ORÇAMENTÁRIOS) (I)</t>
  </si>
  <si>
    <t>PODER EXECUTIVO</t>
  </si>
  <si>
    <t>Saldo a Pagar</t>
  </si>
  <si>
    <t>PODER LEGISLATIVO</t>
  </si>
  <si>
    <t>RESTOS A PAGAR (INTRA-ORÇAMENTÁRIOS) (II)</t>
  </si>
  <si>
    <t>TOTAL (III) = (I + II)</t>
  </si>
  <si>
    <t>DEMONSTRATIVO DAS RECEITAS E DESPESAS COM MANUTENÇÃO E DESENVOLVIMENTO DO ENSINO - MDE</t>
  </si>
  <si>
    <t>RREO - ANEXO 8 (Lei nº 9.394/1996 -LDB, art. 72)</t>
  </si>
  <si>
    <t>Até o Bimestre</t>
  </si>
  <si>
    <t>1 - RECEITAS DE IMPOSTOS</t>
  </si>
  <si>
    <t>1.1 - Receita Resultante do Imposto Sobre a Propriedade Predial e Territorial Urbana - IPTU</t>
  </si>
  <si>
    <r>
      <t xml:space="preserve">1.2 - Receita Resultante do Imposto Sobre Transmissão </t>
    </r>
    <r>
      <rPr>
        <i/>
        <sz val="8"/>
        <rFont val="Arial"/>
        <family val="2"/>
      </rPr>
      <t>Inter Vivos</t>
    </r>
    <r>
      <rPr>
        <sz val="8"/>
        <rFont val="Arial"/>
        <family val="2"/>
      </rPr>
      <t xml:space="preserve"> - ITBI</t>
    </r>
  </si>
  <si>
    <t>1.3 - Receita Resultante do Imposto Sobre Serviços de Qualquer Naturesa - ISS</t>
  </si>
  <si>
    <t>1.4 - Receita Resultante do Imposto de Renda Retido na Fonte - IRRF</t>
  </si>
  <si>
    <t>2 - RECEITAS DE TRANSFERÊNCIAS CONSTITUCIONAIS E LEGAIS</t>
  </si>
  <si>
    <t>2.1 - Cota-Parte FPM</t>
  </si>
  <si>
    <t>2.1.1 - Parcela referênte à CF. art. 159, I, alínea b</t>
  </si>
  <si>
    <t>2.2 - Cota-Parte ICMS</t>
  </si>
  <si>
    <t>RECEITAS ADICIONAIS PARA FINANCIAMENTO DO ENSINO</t>
  </si>
  <si>
    <r>
      <t>INSCRITOS EM RESTOS A PAGAR NÃO PROCESSADOS</t>
    </r>
    <r>
      <rPr>
        <b/>
        <vertAlign val="superscript"/>
        <sz val="6"/>
        <rFont val="Arial"/>
        <family val="2"/>
      </rPr>
      <t>7</t>
    </r>
  </si>
  <si>
    <t>(d)</t>
  </si>
  <si>
    <t>(e)</t>
  </si>
  <si>
    <t>(g)</t>
  </si>
  <si>
    <t>(i)</t>
  </si>
  <si>
    <t>VALOR</t>
  </si>
  <si>
    <t>INDICADORES DO FUNDEB</t>
  </si>
  <si>
    <t>OUTRAS INFORMAÇÕES PARA CONTROLE</t>
  </si>
  <si>
    <t>SALÁRIO EDUCAÇÃO</t>
  </si>
  <si>
    <t>FONTE: SGP - Sistema de Gestão Pública</t>
  </si>
  <si>
    <t>NOTAS:</t>
  </si>
  <si>
    <t>DEMONSTRATIVO DAS RECEITAS DE OPERAÇÕES DE CRÉDITO E DESPESAS DE CAPITAL</t>
  </si>
  <si>
    <t>RREO - ANEXO 9 (LRF, art. 53, Par. 1º, Inciso I)</t>
  </si>
  <si>
    <t>RECEITAS</t>
  </si>
  <si>
    <t>SALDO NÃO REALIZADO</t>
  </si>
  <si>
    <t>( c ) = ( a - b )</t>
  </si>
  <si>
    <r>
      <t>RECEITA DE OPERAÇÕES DE CRÉDITO</t>
    </r>
    <r>
      <rPr>
        <vertAlign val="superscript"/>
        <sz val="8"/>
        <rFont val="Arial"/>
        <family val="2"/>
      </rPr>
      <t>1</t>
    </r>
    <r>
      <rPr>
        <sz val="8"/>
        <rFont val="Arial"/>
        <family val="2"/>
      </rPr>
      <t xml:space="preserve"> (I)</t>
    </r>
  </si>
  <si>
    <t>SALDO NÃO EXECUTADO</t>
  </si>
  <si>
    <t>(f) = (d - e)</t>
  </si>
  <si>
    <t>Investimento</t>
  </si>
  <si>
    <t>Inversões Financeiras</t>
  </si>
  <si>
    <t>Amortização de Dívida</t>
  </si>
  <si>
    <t>(-) Incentivos Fiscais a Contribuinte</t>
  </si>
  <si>
    <t>(-) Incentivos Fiscais a Contribuinte por Instituições Financeiras</t>
  </si>
  <si>
    <t>DESPESA DE CAPITAL LÍQUIDA (II)</t>
  </si>
  <si>
    <t>RESULTADO PARA APURAÇÃO DA REGRA DE OURO (III) = ( II - I )</t>
  </si>
  <si>
    <t>1) Operações de Crédito descritas na CF, art. 167, inciso III</t>
  </si>
  <si>
    <t>DEMONSTRATIVO DA PROJEÇÃO ATUARIAL DO REGIME PRÓPRIO DE PREVIDÊNCIA SOCIAL DOS SERVIDORES PÚBLICOS</t>
  </si>
  <si>
    <t>RREO - ANEXO 10 (LRF, art. 53, Par. 1º, inciso II)</t>
  </si>
  <si>
    <t>PLANO PREVIDÊNCIÁRIO</t>
  </si>
  <si>
    <t>EXERCÍCIO</t>
  </si>
  <si>
    <t>RECEITAS PREVIDENCIÁRIAS</t>
  </si>
  <si>
    <t>DESPESAS PREVIDENCIÁRIAS</t>
  </si>
  <si>
    <t>RESULTADO PREVIDENCIÁRIO</t>
  </si>
  <si>
    <t>SALDO FINANCEIRO DO EXERCÍCIO</t>
  </si>
  <si>
    <t>(c) = (a-b)</t>
  </si>
  <si>
    <t>(d) = ("d" Exerc.Anterior)+(c)</t>
  </si>
  <si>
    <t>Data Base dos Dados da Avaliação</t>
  </si>
  <si>
    <t>Nº de Servidores Ativos</t>
  </si>
  <si>
    <t>Folha Salarial de Ativos</t>
  </si>
  <si>
    <t>Idade Média de Ativos</t>
  </si>
  <si>
    <t>Nº de Servidores Inativos</t>
  </si>
  <si>
    <t>Folha dos Inativos</t>
  </si>
  <si>
    <t>Idade Média de Inativos</t>
  </si>
  <si>
    <t>Crescimento Real de Remunerações de Ativos</t>
  </si>
  <si>
    <t>Crescimento Real de Proventos de Inativos</t>
  </si>
  <si>
    <t>Taxa Média de Inflação</t>
  </si>
  <si>
    <t>Taxa de Crescimento do PIB</t>
  </si>
  <si>
    <t>Taxa de Juros Real</t>
  </si>
  <si>
    <t>Experiência de Mortalidade e Sobrevivência de Válidos e Inválidos</t>
  </si>
  <si>
    <t>Experiência de Entrada em Invalidez</t>
  </si>
  <si>
    <t>Gerações Futuras ou Novos Entrados</t>
  </si>
  <si>
    <t>DEMONSTRATIVO DA RECEITA DE ALIENAÇÃO DE ATIVOS E APLICAÇÃO DOS RECURSOS</t>
  </si>
  <si>
    <t>RREO - ANEXO 11 (LRF, art. 53 Par. 1º, inciso III)</t>
  </si>
  <si>
    <t>RECEITA</t>
  </si>
  <si>
    <t xml:space="preserve"> (a - b)</t>
  </si>
  <si>
    <t>RECEITAS DE ALIENAÇÃO DE ATIVOS (I)</t>
  </si>
  <si>
    <t>ALIENAÇÃO DE ATIVOS</t>
  </si>
  <si>
    <t>Receita de Alienação de Bens Móveis</t>
  </si>
  <si>
    <t>Receita de Alienação de Bens Imóveis</t>
  </si>
  <si>
    <t>Receita de Alienação de Bens Intangíveis</t>
  </si>
  <si>
    <t>Receita de Rendimentos de Aplicações Financeiras</t>
  </si>
  <si>
    <t>TOTAL</t>
  </si>
  <si>
    <t>DESPESAS INSCRITAS EM RESTOS A PAGAR NÃO PROCESSADOS</t>
  </si>
  <si>
    <t>PAGAMENTO DE RESTO A PAGAR</t>
  </si>
  <si>
    <t>SALDO A PAGAR</t>
  </si>
  <si>
    <t>DESPESAS (APLICAÇÃO DOS RECURSOS DA ALIENAÇÃO DE ATIVOS)</t>
  </si>
  <si>
    <t>(f)</t>
  </si>
  <si>
    <t>(h) = (d - e)</t>
  </si>
  <si>
    <t>Despesas de Capital</t>
  </si>
  <si>
    <t>Investimentos</t>
  </si>
  <si>
    <t>Inversões</t>
  </si>
  <si>
    <t>Amortização Da Dívida</t>
  </si>
  <si>
    <t>Despesas Correntes dos regimes de Previdência</t>
  </si>
  <si>
    <t>Regime Geral da Previdência Social</t>
  </si>
  <si>
    <t>Regime Próprio dos Servidores Públicos</t>
  </si>
  <si>
    <t>SALDO FINANCEIRO A APLICAR</t>
  </si>
  <si>
    <t>EXERCÍCIO ANTERIOR</t>
  </si>
  <si>
    <t xml:space="preserve">DO EXERCÍCIO     </t>
  </si>
  <si>
    <t>SALDO ATUAL</t>
  </si>
  <si>
    <t>(h)</t>
  </si>
  <si>
    <t>(i) = (b) - (e+f)</t>
  </si>
  <si>
    <t>(j) = (h+i)</t>
  </si>
  <si>
    <t>1) Incluido as receitas de aplicações financeiras do período, nos termos do parágrafo único do art. 8º da Lei Complementar 101/00.</t>
  </si>
  <si>
    <t>2) Durante o exercício, somente as despesas liquidadas são consideradas executadas. No encerramento do exercício, as despesas não liquidadas inscritas em restos a pagar não processados são também consideradas executadas. Desta forma, para maior Transparência, as despesas executadas estão segregadas em:</t>
  </si>
  <si>
    <t>a) Despesas liquidadas, consideradas aquelas em que houve a entrega do material ou serviço, nos termos do art. 63 da Lei 4.320/64;</t>
  </si>
  <si>
    <t>b) Despesas empenhadas mas não liquidadas, inscritas em restos a pagar não processados, consideradas liquidadas no encerramento do exercício, por força do art. 35, inciso II da Lei 4.320/64.</t>
  </si>
  <si>
    <t>PREFEITURA MUNICIPAL DE CURITIBA</t>
  </si>
  <si>
    <t>DEMONSTRATIVO DA RECEITA DE IMPOSTOS E DAS DESPESAS PRÓPRIAS COM SAÚDE</t>
  </si>
  <si>
    <t>RREO - ANEXO 12 (LC 141/2012, art. 35))</t>
  </si>
  <si>
    <t>(b / a) * 100</t>
  </si>
  <si>
    <t>RECEITAS DE IMPOSTOS LÍQUIDAS (I)</t>
  </si>
  <si>
    <t>Receita Resultante do Imposto Predial e Territorial Urbano - IPTU</t>
  </si>
  <si>
    <t>Receita Resultante do Imposto sobre Transmissão Inter Vivos - ITBI</t>
  </si>
  <si>
    <t>Receita Resultante do Imposto sobre Serviços de Qualquer Natureza - ISS</t>
  </si>
  <si>
    <t>Receita Resultante do Imp. sobre a Renda e Proventos de Qualquer Natureza Retido na Fonte – IRRF</t>
  </si>
  <si>
    <t>RECEITA DE TRANSFERÊNCIAS CONSTITUCIONAIS E LEGAIS (II)</t>
  </si>
  <si>
    <t>Cota-Parte FPM</t>
  </si>
  <si>
    <t>Cota-Parte ITR</t>
  </si>
  <si>
    <t>Cota-Parte IPVA</t>
  </si>
  <si>
    <t>Cota-Parte ICMS</t>
  </si>
  <si>
    <t>Cota-Parte IPI-Exportação</t>
  </si>
  <si>
    <t>TOTAL DAS RECEITAS PARA APURAÇÃO DA APLICAÇÃO EM AÇÕES E SERVIÇOS PÚBLICOS DE SAÚDE (III) = I + II</t>
  </si>
  <si>
    <t>DESPESAS COM AÇÕES E SERVIÇOS PÚBLICOS DE SAÚDE (ASPS) – POR SUBFUNÇÃO E CATEGORIA ECONÔMICA</t>
  </si>
  <si>
    <t>(c)</t>
  </si>
  <si>
    <t>(d / c) x 100</t>
  </si>
  <si>
    <t>(e / c) x 100</t>
  </si>
  <si>
    <t>(f / c) x 100</t>
  </si>
  <si>
    <t>ATENÇÃO BÁSICA (IV)</t>
  </si>
  <si>
    <t>Despesa Corrente</t>
  </si>
  <si>
    <t>Despesa de Capital</t>
  </si>
  <si>
    <t>ASSISTÊNCIA HOSPITALAR E AMBULATORIAL (V)</t>
  </si>
  <si>
    <t>SUPORTE PROFILÁTICO E TERAPÊUTICO (VI)</t>
  </si>
  <si>
    <t>VIGILÂNCIA SANITÁRIA (VII)</t>
  </si>
  <si>
    <t>VIGILÂNCIA EPIDEMIOLÓGICA (VIII)</t>
  </si>
  <si>
    <t>ALIMENTAÇÃO E NUTRIÇÃO (IX)</t>
  </si>
  <si>
    <t>OUTRAS SUBFUNÇÕES (X)</t>
  </si>
  <si>
    <t>TOTAL (XI) = (IV + V + VI + VII + VIII + IX + X)</t>
  </si>
  <si>
    <t>APURAÇÃO DO CUMPRIMENTO DO LIMITE MÍNIMO PARA APLICAÇÃO EM ASPS</t>
  </si>
  <si>
    <t>Total das Despesas com ASPS (XII) = (XI)</t>
  </si>
  <si>
    <t>(-) Restos a Pagar Não Processados Inscritos Indevidamente no Exercício sem Disponibilidade Financeira (XIII)</t>
  </si>
  <si>
    <t>(-) Despesas Custeadas com Recursos Vinculados à Parcela do Percentual Mínimo que não foi Aplicada em ASPS em Exercícios Anteriores (XIV)</t>
  </si>
  <si>
    <t>(-) Despesas Custeadas com Disponibilidade de Caixa Vinculada aos Restos a Pagar Cancelados (XV)</t>
  </si>
  <si>
    <t>(=) VALOR APLICADO EM ASPS (XVI) = (XII - XIII - XIV - XV)</t>
  </si>
  <si>
    <t>Despesa Mínima a ser Aplicada em ASPS (XVII) = (III) x 15% (LC 141/2012)</t>
  </si>
  <si>
    <t>Despesa Mínima a ser Aplicada em ASPS (XVII) = (III) x % (Lei Orgânica Municipal)</t>
  </si>
  <si>
    <r>
      <t>Diferença entre o Valor Aplicado e a Despesa Mínima a ser Aplicada (XVIII) = (XVI (d ou e) - XVII)</t>
    </r>
    <r>
      <rPr>
        <vertAlign val="superscript"/>
        <sz val="8"/>
        <rFont val="Arial"/>
        <family val="2"/>
      </rPr>
      <t>1</t>
    </r>
  </si>
  <si>
    <t>Limite não Cumprido (XIX) = (XVIII) (Quando valor for inferior a zero)</t>
  </si>
  <si>
    <t>PERCENTUAL DA RECEITA DE IMPOSTOS E TRANSFERÊNCIAS CONSTITUCIONAIS E LEGAIS APLICADO EM ASPS (XVI / III)*100 (mínimo de 15% conforme LC n° 141/2012 ou % da Lei Orgânica Municipal)</t>
  </si>
  <si>
    <t>CONTROLE DO VALOR REFERENTE AO PERCENTUAL MÍNIMO NÃO CUMPRIDO EM EXERCÍCIOS ANTERIORES PARA FINS DE APLICAÇÃO DOS RECURSOS VINCULADOS CONFORME ARTIGOS 25 E 26 DA LC 141/2012</t>
  </si>
  <si>
    <t>LIMITE NÃO CUMPRIDO</t>
  </si>
  <si>
    <t xml:space="preserve">Saldo Inicial </t>
  </si>
  <si>
    <t>Despesas Custeadas no Exercício de Referência</t>
  </si>
  <si>
    <t xml:space="preserve">Saldo Final </t>
  </si>
  <si>
    <t>(no exercicio atual)</t>
  </si>
  <si>
    <t>Empenhadas</t>
  </si>
  <si>
    <t>Liquidadas</t>
  </si>
  <si>
    <t>Pagas</t>
  </si>
  <si>
    <r>
      <t>(não aplicado)</t>
    </r>
    <r>
      <rPr>
        <b/>
        <vertAlign val="superscript"/>
        <sz val="8"/>
        <rFont val="Arial"/>
        <family val="2"/>
      </rPr>
      <t>1</t>
    </r>
  </si>
  <si>
    <t>(j)</t>
  </si>
  <si>
    <t>(k)</t>
  </si>
  <si>
    <t>(l) = (h - (i ou j))</t>
  </si>
  <si>
    <t>TOTAL DA DIFERENÇA DE LIMITE NÃO CUMPRIDO EM EXERCÍCIOS ANTERIORES (XX)</t>
  </si>
  <si>
    <t>EXECUÇÃO DE RESTOS A PAGAR</t>
  </si>
  <si>
    <r>
      <t>EXERCÍCIO DO EMPENHO</t>
    </r>
    <r>
      <rPr>
        <b/>
        <vertAlign val="superscript"/>
        <sz val="8"/>
        <rFont val="Arial"/>
        <family val="2"/>
      </rPr>
      <t>2</t>
    </r>
  </si>
  <si>
    <t>Valor Mínimo para aplicação em ASPS</t>
  </si>
  <si>
    <t>Valor aplicado em ASPS no exercício</t>
  </si>
  <si>
    <t>Valor aplicado além do limite mínimo</t>
  </si>
  <si>
    <t>Total inscrito em RP no exercício</t>
  </si>
  <si>
    <t>RPNP Inscritos Indevidamente no Exercício sem Disponibilidade Financeira</t>
  </si>
  <si>
    <t>Valor inscrito em RP considerado no Limite</t>
  </si>
  <si>
    <t>Total de RP pagos</t>
  </si>
  <si>
    <t>Total de RP a pagar</t>
  </si>
  <si>
    <t>Total de RP cancelados ou prescritos</t>
  </si>
  <si>
    <t>Diferença entre o valor aplicado além do limite e o total de RP cancelados</t>
  </si>
  <si>
    <t>(m)</t>
  </si>
  <si>
    <t>(n)</t>
  </si>
  <si>
    <t>(o) = (n - m), se &lt; 0, então (o) = 0</t>
  </si>
  <si>
    <t>(p)</t>
  </si>
  <si>
    <t>(q) = (XIIId)</t>
  </si>
  <si>
    <t>(r) = (p - (o + q)) se &lt; 0, então (r) = (0)</t>
  </si>
  <si>
    <t>(s)</t>
  </si>
  <si>
    <t>(t)</t>
  </si>
  <si>
    <t>(u)</t>
  </si>
  <si>
    <t>(v) = ((o + q) - u))</t>
  </si>
  <si>
    <t>TOTAL DOS RESTOS A PAGAR CANCELADOS OU PRESCRITOS ATÉ O FINAL DO EXERCÍCIO ATUAL QUE AFETARAM O CUMPRIMENTO DO LIMITE (XXI) (soma dos saldos negativos da coluna "v")</t>
  </si>
  <si>
    <t>TOTAL DOS RESTOS A PAGAR CANCELADOS OU PRESCRITOS ATÉ O FINAL DO EXERCÍCIO ANTERIOR QUE AFETARAM O CUMPRIMENTO DO LIMITE (XXII) (valor informado no demonstrativo do exercício anterior)</t>
  </si>
  <si>
    <t>TOTAL DOS RESTOS A PAGAR CANCELADOS OU PRESCRITOS NO EXERCÍCIO ATUAL QUE AFETARAM O CUMPRIMENTO DO LIMITE (XXIII) = (XXI - XXII) (Artigo 24 § 1º e 2º da LC 141/2012)</t>
  </si>
  <si>
    <t>CONTROLE DE RESTOS A PAGAR CANCELADOS OU PRESCRITOS CONSIDERADOS PARA FINS DE APLICAÇÃO DA DISPONIBILIDADE DE CAIXA CONFORME ARTIGO 24§ 1º e 2º DA LC 141/2012</t>
  </si>
  <si>
    <t>RESTOS A PAGAR CANCELADOS OU PRESCRITOS</t>
  </si>
  <si>
    <t>(w)</t>
  </si>
  <si>
    <t>(x)</t>
  </si>
  <si>
    <t>(y)</t>
  </si>
  <si>
    <t>(z)</t>
  </si>
  <si>
    <t>(aa) = (w - (x ou y))</t>
  </si>
  <si>
    <t>TOTAL DE RESTOS A PAGAR CANCELADOS OU PRESCRITOS A COMPENSAR (XXVII)</t>
  </si>
  <si>
    <t>RECEITAS ADICIONAIS PARA O FINANCIAMENTO DA SAÚDE NÃO COMPUTADAS NO CÁLCULO DO MÍNIMO</t>
  </si>
  <si>
    <t>(b / a)</t>
  </si>
  <si>
    <t>RECEITAS DE TRANSFERÊNCIAS PARA A SAÚDE (XXVIII)</t>
  </si>
  <si>
    <t>Provenientes da União</t>
  </si>
  <si>
    <t>Provenientes dos Estados</t>
  </si>
  <si>
    <t>Provenientes de Outros Municípios</t>
  </si>
  <si>
    <t>RECEITA DE OPERAÇÕES DE CRÉDITO INTERNAS E EXTERNAS VINCULADAS A SAÚDE (XXIX)</t>
  </si>
  <si>
    <t>OUTRAS RECEITAS (XXX)</t>
  </si>
  <si>
    <t>TOTAL DE RECEITAS ADICIONAIS PARA FINANCIAMENTO DA SAÚDE (XXXI) = (XXVIII + XXIX + XXX)</t>
  </si>
  <si>
    <t>DESPESAS COM SAUDE POR SUBFUNÇÕES E CATEGORIA ECONÔMICA NÃO COMPUTADAS NO CÁLCULO DO MÍNIMO</t>
  </si>
  <si>
    <t>ATENÇÃO BÁSICA (XXXII)</t>
  </si>
  <si>
    <t>ASSISTÊNCIA HOSPITALAR E AMBULATORIAL (XXXIII)</t>
  </si>
  <si>
    <t>SUPORTE PROFILÁTICO E TERAPÊUTICO (XXXIV)</t>
  </si>
  <si>
    <t>VIGILÂNCIA SANITÁRIA (XXXV)</t>
  </si>
  <si>
    <t>VIGILÂNCIA EPIDEMIOLÓGICA (XXXVI)</t>
  </si>
  <si>
    <t>ALIMENTAÇÃO E NUTRIÇÃO (XXXVII)</t>
  </si>
  <si>
    <t>OUTRAS SUBFUNÇÕES (XXXVIII)</t>
  </si>
  <si>
    <t>TOTAL DAS DESPESAS NÃO COMPUTADAS NO CÁLCULO DO MÍNIMO (XXXIX) = (XXXII + XXXIII + XXXIV + XXXV + XXXVI + XXXVII + XXXVIII)</t>
  </si>
  <si>
    <t>ATENÇÃO BÁSICA (XL) = (IV + XXXII)</t>
  </si>
  <si>
    <t>ASSISTÊNCIA HOSPITALAR E AMBULATORIAL (XLI) = (V + XXXIII)</t>
  </si>
  <si>
    <t>SUPORTE PROFILÁTICO E TERAPÊUTICO (XLII) = (VI + XXXIV)</t>
  </si>
  <si>
    <t>VIGILÂNCIA SANITÁRIA (XLIII) = (VII + XXXV)</t>
  </si>
  <si>
    <t>VIGILÂNCIA EPIDEMIOLÓGICA (XLIV) = (VIII + XXXVI)</t>
  </si>
  <si>
    <t>ALIMENTAÇÃO E NUTRIÇÃO (XLV) = (XIX + XXXVII)</t>
  </si>
  <si>
    <t>OUTRAS SUBFUNÇÕES (XLVI) = (X + XXXVIII)</t>
  </si>
  <si>
    <t>TOTAL DAS DESPESAS COM SAÚDE (XLVII) = (XI + XXXIX)</t>
  </si>
  <si>
    <t>(2)  Até o exercício de 2018, o controle da execução de restos a pagar considerava apenas os valores dos restos a pagar não processados (regra antiga). A partir do exercício de 2019, o controle da execução dos restos a pagar considera os restos a Pagar processados e não processados (regra nova).</t>
  </si>
  <si>
    <t>(3) Essas despesas são consideradas executadas pelo ente transferidor.</t>
  </si>
  <si>
    <t>Inscrição</t>
  </si>
  <si>
    <t>DEMONSTRATIVO DAS PARCERIAS PÚBLICO-PRIVADAS</t>
  </si>
  <si>
    <t>RREO - ANEXO 13 (Lei nº 11.079, de 30/12/2004, arts. 22, 15 e 28)</t>
  </si>
  <si>
    <t>IMPACTOS DAS CONTRATAÇÕES DE PPP</t>
  </si>
  <si>
    <t xml:space="preserve">SALDO TOTAL EM 31 DE </t>
  </si>
  <si>
    <t>TOTAL DE ATIVOS</t>
  </si>
  <si>
    <t>Ativos Constituidos pela SPE</t>
  </si>
  <si>
    <t>TOTAL DE PASSIVOS (I)</t>
  </si>
  <si>
    <t>Obrigações decorrentes de Ativos Constituídos pela SPE</t>
  </si>
  <si>
    <t>Provisões de PPP</t>
  </si>
  <si>
    <t>ATOS POTENCIAIS PASSIVOS</t>
  </si>
  <si>
    <t>Obrigações Contratuais</t>
  </si>
  <si>
    <t>Riscos não Provisionados</t>
  </si>
  <si>
    <t>Garantias Concedidas</t>
  </si>
  <si>
    <t>Outros Passivos Contingentes</t>
  </si>
  <si>
    <t>DESPESAS DE PPP</t>
  </si>
  <si>
    <t>TOTAL DAS DESPESAS DE PPP (III) = (I + II)</t>
  </si>
  <si>
    <t>RECEITA CORRENTE LÍQUIDA (RCL) (IV)</t>
  </si>
  <si>
    <t>TOTAL DAS DESPESAS CONSIDERADAS PARA O LIMITE (I)</t>
  </si>
  <si>
    <t>TOTAL DAS DESPESAS CONSIDERADAS PARA O LIMITE / RCL (%) (V) = (I / IV)</t>
  </si>
  <si>
    <t>Fonte: Sistema de Gestão Pública.</t>
  </si>
  <si>
    <t>Nota:</t>
  </si>
  <si>
    <t>ANO</t>
  </si>
  <si>
    <t>Crescimento do PIB</t>
  </si>
  <si>
    <t>DEMONSTRATIVO SIMPLIFICADO DO RELATÓRIO RESUMIDO DA EXECUÇÃO ORÇAMENTÁRIA</t>
  </si>
  <si>
    <t>RREO - ANEXO 14 (LRF, art. 48)</t>
  </si>
  <si>
    <t>Previsão Inicial</t>
  </si>
  <si>
    <t>Receitas Realizadas</t>
  </si>
  <si>
    <t>Déficit Orçamentário</t>
  </si>
  <si>
    <t>Saldos de Exercícios Anteriores (Utilizado para Créditos Adicionais)</t>
  </si>
  <si>
    <t>Dotação Inicial</t>
  </si>
  <si>
    <t>Despesas Empenhadas</t>
  </si>
  <si>
    <t>Despesas Liquidadas</t>
  </si>
  <si>
    <t>Despesas Pagas</t>
  </si>
  <si>
    <t>DESPESA POR FUNÇÃO/SUBFUNÇÃO</t>
  </si>
  <si>
    <t>RECEITA CORRENTE LÍQUIDA - RCL</t>
  </si>
  <si>
    <t>Receita Corrente Líquida</t>
  </si>
  <si>
    <t xml:space="preserve">Receita Corrente Líquida Ajustada para Cálculo dos Limites de Endividamento </t>
  </si>
  <si>
    <t xml:space="preserve">Receita Corrente Líquida Ajustada para Cálculo dos Limites da Despesa com Pessoal </t>
  </si>
  <si>
    <t>RECEITAS E DESPESAS DO REGIME PRÓPRIO DE PREVIDÊNCIA DOS SERVIDORES</t>
  </si>
  <si>
    <t>Regime Próprio de Previdência dos Servidores -PLANO PREVIDENCIÁRIO</t>
  </si>
  <si>
    <t>Receitas Previdenciárias Realizadas</t>
  </si>
  <si>
    <t xml:space="preserve">Despesas Previdenciárias Empenhada </t>
  </si>
  <si>
    <t>Despesas Previdenciárias Liquidadas</t>
  </si>
  <si>
    <t>Resultado Previdenciárioas (III - IV)</t>
  </si>
  <si>
    <t>Regime Próprio de Previdência dos Servidores -PLANO FINANCEIRO</t>
  </si>
  <si>
    <t>RESULTADO NOMINAL E PRIMÁRIO</t>
  </si>
  <si>
    <t>Meta Fixada no Anexo de Metas Fiscais da LDO</t>
  </si>
  <si>
    <t>Resultado Apurado Até o Bimestre</t>
  </si>
  <si>
    <t>% em Relação à Meta</t>
  </si>
  <si>
    <t>(b/a)</t>
  </si>
  <si>
    <t>Resultado Nominal</t>
  </si>
  <si>
    <t>Resultado Primário</t>
  </si>
  <si>
    <t>MOVIMENTAÇÃO  DOS RESTOS A PAGAR</t>
  </si>
  <si>
    <t>Cancelamento Até o Bimestre</t>
  </si>
  <si>
    <t>Pagamento Até o Bimestre</t>
  </si>
  <si>
    <t>POR PODER</t>
  </si>
  <si>
    <t>Poder Executivo</t>
  </si>
  <si>
    <t>Poder Legislativo</t>
  </si>
  <si>
    <t>DESPESAS COM MANUTENÇÃO E DESENVOLVIMENTO DO ENSINO - MDE</t>
  </si>
  <si>
    <t>Valor Apurado Até o Bimestre</t>
  </si>
  <si>
    <t>Limites Constitucionais Anuais</t>
  </si>
  <si>
    <t>% Mínimo a Aplicar no Exercício</t>
  </si>
  <si>
    <t>% Aplicado Até o Bimestre</t>
  </si>
  <si>
    <t>Mínimo Anual de 25% das Receitas de Impostos na Manutenção e Desenvolvimento do Ensino - MDE</t>
  </si>
  <si>
    <t>RECEITAS DE OPERAÇÕES DE CRÉDITO E DESPESAS DE CAPITAL</t>
  </si>
  <si>
    <t>Saldo a Realizar</t>
  </si>
  <si>
    <t>Receita de Operações de Crédito</t>
  </si>
  <si>
    <t>Despesas de Capital Líquida</t>
  </si>
  <si>
    <t>PROJEÇÃO ATUARIAL DOS REGIMES DE PREVIDÊNCIAS</t>
  </si>
  <si>
    <t>Exercício</t>
  </si>
  <si>
    <t>10º Exercício</t>
  </si>
  <si>
    <t>20º Exercício</t>
  </si>
  <si>
    <t>35º Exercício</t>
  </si>
  <si>
    <t>Plano Previdenciário</t>
  </si>
  <si>
    <t>Receitas Previdenciárias (IV)</t>
  </si>
  <si>
    <t>Despesas Previdenciárias (V)</t>
  </si>
  <si>
    <t>Resultado Previdenciário (IV - V)</t>
  </si>
  <si>
    <t>Plano Financeiro</t>
  </si>
  <si>
    <t>RECEITA DA ALIENAÇÃO DE ATIVOS E APLICAÇÃO DOS RECURSOS</t>
  </si>
  <si>
    <t>Receita de Capital Resultantes da Alienação de Ativos</t>
  </si>
  <si>
    <t>Aplicação dos Recursos da Alienação de Ativos</t>
  </si>
  <si>
    <t>DESPESAS COM AÇÕES E SERVIÇOS PÚBLICOS DE SAÚDE</t>
  </si>
  <si>
    <t>Despesas com Ações e Serviços Públicos de Saúde executadas com recursos de impostos</t>
  </si>
  <si>
    <t>DESPESAS DE CARATER CONTINUADO DERIVADAS DE PPP CONTRATADAS</t>
  </si>
  <si>
    <t>VALOR APURADO NO EXERCÍCIO CORRENTE</t>
  </si>
  <si>
    <t>Total das Despesas/RCL (%)</t>
  </si>
  <si>
    <t>REGIME PRÓPRIO DE PREVIDÊNCIA DOS SERVIDORES - RPPS</t>
  </si>
  <si>
    <t>FUNDO EM CAPITALIZAÇÃO (PLANO PREVIDENCIÁRIO)</t>
  </si>
  <si>
    <t>RECEITAS PREVIDENCIÁRIAS - RPPS (FUNDO EM CAPITALIZAÇÃO)</t>
  </si>
  <si>
    <t xml:space="preserve">Ativo </t>
  </si>
  <si>
    <t xml:space="preserve">Inativo </t>
  </si>
  <si>
    <t xml:space="preserve">Pensionista </t>
  </si>
  <si>
    <t xml:space="preserve">Receitas Imobiliárias </t>
  </si>
  <si>
    <t xml:space="preserve">Receitas de Valores Mobiliários </t>
  </si>
  <si>
    <t xml:space="preserve">Outras Receitas Patrimoniais </t>
  </si>
  <si>
    <t>Compensação Previdenciária entre os Regimes</t>
  </si>
  <si>
    <r>
      <t xml:space="preserve">Aportes Periódicos para Amortização de Déficit Atuarial do RPPS (II) </t>
    </r>
    <r>
      <rPr>
        <vertAlign val="superscript"/>
        <sz val="9"/>
        <color theme="1"/>
        <rFont val="LucidaSansRegular"/>
      </rPr>
      <t>1</t>
    </r>
  </si>
  <si>
    <t xml:space="preserve">Demais Receitas Correntes </t>
  </si>
  <si>
    <t xml:space="preserve">Alienação de Bens, Direitos e Ativos </t>
  </si>
  <si>
    <t xml:space="preserve">Amortização de Empréstimos </t>
  </si>
  <si>
    <t xml:space="preserve">Outras Receitas de Capital </t>
  </si>
  <si>
    <t>TOTAL DAS RECEITAS DO FUNDO EM CAPITALIZAÇÃO - (IV) = (I + III - II)</t>
  </si>
  <si>
    <t>DESPESAS PREVIDENCIÁRIAS - RPPS (FUNDO EM CAPITALIZAÇÃO)</t>
  </si>
  <si>
    <t xml:space="preserve">DESPESAS PAGAS </t>
  </si>
  <si>
    <t>No Exercício</t>
  </si>
  <si>
    <t xml:space="preserve">    Benefícios</t>
  </si>
  <si>
    <t xml:space="preserve">      Pensões  por Morte</t>
  </si>
  <si>
    <t>TOTAL DAS DESPESAS DO FUNDO EM CAPITALIZAÇÃO (V)</t>
  </si>
  <si>
    <r>
      <t>RESULTADO PREVIDENCIÁRIO - FUNDO EM CAPITALIZAÇÃO (VI) = (IV – V)</t>
    </r>
    <r>
      <rPr>
        <vertAlign val="superscript"/>
        <sz val="9"/>
        <color theme="1"/>
        <rFont val="LucidaSansRegular"/>
      </rPr>
      <t>2</t>
    </r>
  </si>
  <si>
    <t>Recursos do RPPS Arrecadados em Exercícios Anteriores</t>
  </si>
  <si>
    <t>Reserva Orçamentária do RPPS</t>
  </si>
  <si>
    <t>APORTES DE RECURSOS PARA O FUNDO EM CAPITALIZAÇÃO DO RPPS</t>
  </si>
  <si>
    <t xml:space="preserve">Caixa e Equivalentes de Caixa </t>
  </si>
  <si>
    <t xml:space="preserve">Investimentos e Aplicações </t>
  </si>
  <si>
    <t xml:space="preserve">Outros Bens e Direitos </t>
  </si>
  <si>
    <t>FUNDO EM REPARTIÇÃO (PLANO FINANCEIRO)</t>
  </si>
  <si>
    <t>RECEITAS PREVIDENCIÁRIAS - RPPS (FUNDO EM REPARTIÇÃO)</t>
  </si>
  <si>
    <t xml:space="preserve">  RECEITAS DE CAPITAL (VIII) </t>
  </si>
  <si>
    <t>TOTAL DAS RECEITAS DO FUNDO EM REPARTIÇÃO (IX) = (VII + VIII)</t>
  </si>
  <si>
    <t>DESPESAS PREVIDENCIÁRIAS - RPPS (FUNDO EM REPARTIÇÃO)</t>
  </si>
  <si>
    <t>Compensação Previdenciária entre os regimes</t>
  </si>
  <si>
    <t xml:space="preserve">Demais Despesas Previdenciárias </t>
  </si>
  <si>
    <t>TOTAL DAS DESPESAS DO FUNDO EM REPARTIÇÃO (X)</t>
  </si>
  <si>
    <r>
      <t>RESULTADO PREVIDENCIÁRIO - FUNDO EM REPARTIÇÃO (XI) = (IX – X)</t>
    </r>
    <r>
      <rPr>
        <vertAlign val="superscript"/>
        <sz val="9"/>
        <color theme="1"/>
        <rFont val="LucidaSansRegular"/>
      </rPr>
      <t>2</t>
    </r>
  </si>
  <si>
    <t>ExercícioAPORTES DE RECURSOS PARA O FUNDO EM REPARTIÇÃO DO RPPS</t>
  </si>
  <si>
    <t>ADMINISTRAÇÃO DO REGIME PRÓPRIO DE PREVIDÊNCIA DOS SERVIDORES - RPPS</t>
  </si>
  <si>
    <t>Pessoal e Encargos Sociais</t>
  </si>
  <si>
    <t>Demais Despesas Correntes</t>
  </si>
  <si>
    <t>BENEFÍCIOS PREVIDENCIÁRIOS MANTIDOS PELO TESOURO</t>
  </si>
  <si>
    <t>Contribuições dos Servidores</t>
  </si>
  <si>
    <t>Demais Receitas Previdenciárias</t>
  </si>
  <si>
    <t>Aposentadorias</t>
  </si>
  <si>
    <t>Pensões</t>
  </si>
  <si>
    <t>Outras Despesas Previdenciárias</t>
  </si>
  <si>
    <t>RECEITA RESULTANTE DE IMPOSTOS (Arts. 212 e 212-A da Constituição Federal)</t>
  </si>
  <si>
    <t>RECEITA RESULTANTE DE IMPOSTOS</t>
  </si>
  <si>
    <t>2.3 - Cota-Parte IPI-Exportação</t>
  </si>
  <si>
    <t>2.4 - Cota-Parte ITR</t>
  </si>
  <si>
    <t>2.5 - Cota-Parte IPVA</t>
  </si>
  <si>
    <t>2.6 - Cota-Parte IOF-Ouro</t>
  </si>
  <si>
    <t>3- TOTAL DA RECEITA RESULTANTE DE IMPOSTOS (1 + 2)</t>
  </si>
  <si>
    <t>5- VALOR MÍNIMO A SER APLICADO ALÉM DO VALOR DESTINADO AO FUNDEB - 5% DE ((2.1.1) + (2.2) + (2.3) + (2.4) + (2.5)) + 25% DE ((1.1) + (1.2) + (1.3) + (1.4) + (2.1.2) + (2.6)+ (2.7))</t>
  </si>
  <si>
    <t>6.1- FUNDEB - Impostos e Transferências de Impostos</t>
  </si>
  <si>
    <t>6.1.1- Principal</t>
  </si>
  <si>
    <t>6.1.2- Rendimentos de Aplicação Financeira</t>
  </si>
  <si>
    <t>6.2- FUNDEB - Complementação da União - VAAF</t>
  </si>
  <si>
    <t>6.2.1- Principal</t>
  </si>
  <si>
    <t>6.2.2- Rendimentos de Aplicação Financeira</t>
  </si>
  <si>
    <t>6.3- FUNDEB - Complementação da União - VAAT</t>
  </si>
  <si>
    <t>6.3.1- Principal</t>
  </si>
  <si>
    <t>6.3.2- Rendimentos de Aplicação Financeira</t>
  </si>
  <si>
    <r>
      <t>7- RESULTADO LÍQUIDO DAS TRANSFERÊNCIAS DO FUNDEB (6.1.1 – 4)</t>
    </r>
    <r>
      <rPr>
        <b/>
        <vertAlign val="superscript"/>
        <sz val="8"/>
        <rFont val="Arial"/>
        <family val="2"/>
      </rPr>
      <t>1</t>
    </r>
  </si>
  <si>
    <t>RECURSOS RECEBIDOS EM EXERCÍCIOS ANTERIORES E NÃO UTILIZADOS (SUPERÁVIT)</t>
  </si>
  <si>
    <t>8- TOTAL DOS RECURSOS DE SUPERÁVIT</t>
  </si>
  <si>
    <t>8.1- SUPERÁVIT DO EXERCÍCIO IMEDIATAMENTE ANTERIOR</t>
  </si>
  <si>
    <t>8.2- SUPERÁVIT RESIDUAL DE OUTROS EXERCÍCIOS</t>
  </si>
  <si>
    <t>9- TOTAL DOS RECURSOS DO FUNDEB DISPONÍVEIS PARA UTILIZAÇÃO (6 + 8)</t>
  </si>
  <si>
    <t>INSCRITAS EM RESTOS A PAGAR NÃO PROCESSADOS</t>
  </si>
  <si>
    <r>
      <t>(Por Área de Atuação)</t>
    </r>
    <r>
      <rPr>
        <b/>
        <vertAlign val="superscript"/>
        <sz val="8"/>
        <rFont val="Arial"/>
        <family val="2"/>
      </rPr>
      <t>6</t>
    </r>
  </si>
  <si>
    <t>DESPESAS CUSTEADAS COM RECEITAS DO FUNDEB RECEBIDAS NO EXERCÍCIO</t>
  </si>
  <si>
    <r>
      <t>INSCRITAS EM RESTOS A PAGAR NÃO PROCESSADOS (SEM DISPONIBILIDADE DE CAIXA)</t>
    </r>
    <r>
      <rPr>
        <b/>
        <vertAlign val="superscript"/>
        <sz val="8"/>
        <rFont val="Arial"/>
        <family val="2"/>
      </rPr>
      <t>7</t>
    </r>
  </si>
  <si>
    <r>
      <t>INDICADORES - Art. 212-A, inciso XI e § 3º - Constituição Federal</t>
    </r>
    <r>
      <rPr>
        <b/>
        <vertAlign val="superscript"/>
        <sz val="8"/>
        <rFont val="Arial"/>
        <family val="2"/>
      </rPr>
      <t>2</t>
    </r>
  </si>
  <si>
    <t>VALOR EXIGIDO</t>
  </si>
  <si>
    <t>VALOR APLICADO</t>
  </si>
  <si>
    <t>VALOR CONSIDERADO APÓS DEDUÇÕES</t>
  </si>
  <si>
    <t>% APLICADO</t>
  </si>
  <si>
    <t>(l)</t>
  </si>
  <si>
    <r>
      <t>INDICADOR - Art.25, § 3º - Lei nº 14.113, de 2020 - (Máximo de 10% de Superávit)</t>
    </r>
    <r>
      <rPr>
        <b/>
        <vertAlign val="superscript"/>
        <sz val="8"/>
        <rFont val="Arial"/>
        <family val="2"/>
      </rPr>
      <t>3</t>
    </r>
  </si>
  <si>
    <t>VALOR MÁXIMO PERMITIDO</t>
  </si>
  <si>
    <t>VALOR NÃO APLICADO</t>
  </si>
  <si>
    <t>VALOR NÃO APLICADO APÓS AJUSTE</t>
  </si>
  <si>
    <t>% NÃO APLICADO</t>
  </si>
  <si>
    <t>(o)</t>
  </si>
  <si>
    <r>
      <t>INDICADOR - Art.25, § 3º - Lei nº 14.113, de 2020 - (Aplicação do Superávit de Exercício Anterior)</t>
    </r>
    <r>
      <rPr>
        <b/>
        <vertAlign val="superscript"/>
        <sz val="8"/>
        <rFont val="Arial"/>
        <family val="2"/>
      </rPr>
      <t>3</t>
    </r>
  </si>
  <si>
    <t>VALOR DE SUPERÁVIT PERMITIDO NO EXERCÍCIO ANTERIOR</t>
  </si>
  <si>
    <t>VALOR NÃO APLICADO NO EXERCÍCIO ANTERIOR</t>
  </si>
  <si>
    <t>VALOR DE SUPERÁVIT APLICADO ATÉ O PRIMEIRO QUADRIMESTRE</t>
  </si>
  <si>
    <t>VALOR APLICADO APÓS O PRIMEIRO QUADRIMESTRE</t>
  </si>
  <si>
    <t>(q)</t>
  </si>
  <si>
    <t>(r)</t>
  </si>
  <si>
    <t>(v)</t>
  </si>
  <si>
    <t>DESPESAS COM MANUTENÇÃO E DESENVOLVIMENTO DO ENSINO - MDE - CUSTEADAS COM RECEITAS DE IMPOSTOS (EXCETO FUNDEB)</t>
  </si>
  <si>
    <t>26- TOTAL DAS DESPESAS COM AÇÕES TÍPICAS DE MDE (24 + 25)</t>
  </si>
  <si>
    <t>APURAÇÃO DAS DESPESAS PARA FINS DE LIMITE MÍNIMO CONSTITUCIONAL</t>
  </si>
  <si>
    <r>
      <t>APURAÇÃO DO LIMITE MÍNIMO CONSTITUCIONAL</t>
    </r>
    <r>
      <rPr>
        <b/>
        <vertAlign val="superscript"/>
        <sz val="8"/>
        <rFont val="Arial"/>
        <family val="2"/>
      </rPr>
      <t>2 e 5</t>
    </r>
  </si>
  <si>
    <t>SALDO INICIAL</t>
  </si>
  <si>
    <t>RP LIQUIDADOS</t>
  </si>
  <si>
    <t>RP PAGOS</t>
  </si>
  <si>
    <t>RP CANCELADOS</t>
  </si>
  <si>
    <t>SALDO FINAL</t>
  </si>
  <si>
    <t>(aa)</t>
  </si>
  <si>
    <t>(ab)</t>
  </si>
  <si>
    <t>(ac)</t>
  </si>
  <si>
    <t>(ad)</t>
  </si>
  <si>
    <t>TOTAL GERAL DAS DESPESAS COM EDUCAÇÃO</t>
  </si>
  <si>
    <t>CONTROLE DA DISPONIBILIDADE FINANCEIRA E CONCILIAÇÃO BANCÁRIA</t>
  </si>
  <si>
    <t>(ae)</t>
  </si>
  <si>
    <t>(af)</t>
  </si>
  <si>
    <t>1) Se resultado líquido da transferência (7) &gt; 0 = acréscimo resultante das transferências do fundeb, se resultado líquido da transferência (7) &lt; 0 = decréscimo resultante das transferências do fundeb</t>
  </si>
  <si>
    <t>2) Limites mínimos anuais a serem cumpridos no encerramento do exercício.</t>
  </si>
  <si>
    <t>3) Art. 25, § 3º, Lei 14.113/2020: “Até 10% (dez por cento) dos recursos recebidos à conta dos Fundos, inclusive relativos à complementação da União, nos termos do § 2º do art. 16 desta Lei, poderão ser utilizados no primeiro quadrimestre do exercício imediatamente subsequente, mediante abertura de crédito adicional.”</t>
  </si>
  <si>
    <t>6) As linhas representam áreas de atuação e não correspondem exatamente às subfunções da Função Educação. As despesas classificadas nas demais subfunções típicas e nas subfunções atípicas deverão ser rateadas para essas áreas de atuação.</t>
  </si>
  <si>
    <t>7) Valor inscrito em RPNP sem disponibilidade de caixa, que não deve ser considerado na apuração dos indicadores e limites</t>
  </si>
  <si>
    <t>8) Controle da execução de restos a pagar considerados no cumprimento do limite mínimo dos exercícios anteriores.</t>
  </si>
  <si>
    <t>Mínimo Anual de 70% do FUNDEB na Remuneração dos Profissionais da Educação Básica</t>
  </si>
  <si>
    <t>Percentual de 50% da Complementação da União ao FUNDEB (VAAT) na Educação Infantil</t>
  </si>
  <si>
    <t>Mínimo de 15% da Complementação da União ao FUNDEB (VAAT) em Despesas de Capital</t>
  </si>
  <si>
    <t>IMPOSTOS</t>
  </si>
  <si>
    <t>TAXAS</t>
  </si>
  <si>
    <t>CONTRIBUIÇÃO DE MELHORIA</t>
  </si>
  <si>
    <t>MULTAS ADMINISTRATIVAS, CONTRATUAIS E JUDICIAIS</t>
  </si>
  <si>
    <t>2.1.2 - Parcela referênte à CF. art. 159, I, alínea d e e</t>
  </si>
  <si>
    <t>Superávit Orçamentário (Liquidado)</t>
  </si>
  <si>
    <t>RENDIMENTO DE APLICAÇÃO DE RECURSOS PREVIDÊNCIÁRIOS</t>
  </si>
  <si>
    <t>Bens e Direitos do RPPS - Administração do RPPS</t>
  </si>
  <si>
    <t xml:space="preserve">           (-) Depósitos Restituíveis e Valores Vinculados</t>
  </si>
  <si>
    <t>23306</t>
  </si>
  <si>
    <t>ALIMENTAÇÃO E NUTRIÇÃO</t>
  </si>
  <si>
    <t>3) Composição da linha "Outros Ajustes":</t>
  </si>
  <si>
    <t>Despesas Previdenciárias Paga</t>
  </si>
  <si>
    <t>RECEITAS CORRENTES (EXCETO FONTES RPPS) ( I )</t>
  </si>
  <si>
    <t>RECEITAS PRIMÁRIAS CORRENTES (EXCETO FONTES RPPS) (IV) = (I - II - III)</t>
  </si>
  <si>
    <t>RECEITAS PRIMÁRIAS CORRENTES (COM FONTES RPPS) (V)</t>
  </si>
  <si>
    <t>RECEITAS NÃO PRIMÁRIAS CORRENTES (COM FONTES RPPS) (VI)</t>
  </si>
  <si>
    <t>RECEITAS DE CAPITAL ( VII )</t>
  </si>
  <si>
    <t>OPERAÇÕES DE CRÉDITO ( VIII )</t>
  </si>
  <si>
    <t>AMORTIZAÇÃO DE EMPRÉSTIMOS ( IX )</t>
  </si>
  <si>
    <t>RECEITAS DE ALIENAÇÃO DE INVESTIMENTOS TEMPORÁRIOS (X)</t>
  </si>
  <si>
    <t>RECEITAS DE ALIENAÇÃO DE INVESTIMENTOS PERMANENTES (XI)</t>
  </si>
  <si>
    <t>OUTRAS RECEITAS DE CAPITAL NÃO PRIMÁRIAS (XII)</t>
  </si>
  <si>
    <t>RECEITAS PRIMÁRIAS DE CAPITAL (EXCETO FONTES RPPS) (XIII) = [(VII - (VIII + IX + X + XI + XII)]</t>
  </si>
  <si>
    <t xml:space="preserve">RECEITAS PRIMÁRIAS DE CAPITAL (COM FONTES RPPS) (XIV) </t>
  </si>
  <si>
    <t xml:space="preserve">RECEITAS NÃO PRIMÁRIAS DE CAPITAL (COM FONTES RPPS) (XV) </t>
  </si>
  <si>
    <t>RECEITA PRIMÁRIA TOTAL (XVI) = (IV + V + XIII + XIV)</t>
  </si>
  <si>
    <t>RECEITA PRIMÁRIA TOTAL (EXCETO FONTES RPPS) (XVII) = (IV + XIII)</t>
  </si>
  <si>
    <t>RESTOS A PAGAR PROC. PAGOS</t>
  </si>
  <si>
    <t xml:space="preserve"> (a)</t>
  </si>
  <si>
    <t>Pagos
(c)</t>
  </si>
  <si>
    <t>DESPESAS CORRENTES (EXCETO FONTES RPPS) ( XVIII )</t>
  </si>
  <si>
    <t>JUROS E ENCARGOS DA DÍVIDA ( XIX )</t>
  </si>
  <si>
    <t>DESPESAS PRIMÁRIAS CORRENTES (EXCETO FONTES RPPS) (XX) = (XVIII - XIX)</t>
  </si>
  <si>
    <t>DESPESAS PRIMÁRIAS CORRENTES (COM FONTES RPPS) (XXI)</t>
  </si>
  <si>
    <t>DESPESAS NÃO PRIMÁRIAS CORRENTES (COM FONTES RPPS) (XXII)</t>
  </si>
  <si>
    <t>DESPESAS DE CAPITAL EXCETO FONTES RPPS ( XXIII )</t>
  </si>
  <si>
    <t>CONCESSÃO DE EMPRÉSTIMOS E FINANCIAMENTOS (XXIV)</t>
  </si>
  <si>
    <t>AQUISIÇÃO DE TÍTULO DE CAPITAL JÁ INTEGRALIZADO (XXV)</t>
  </si>
  <si>
    <t>AQUISIÇÃO DE TÍTULO DE CRÉDITO (XXVI)</t>
  </si>
  <si>
    <t>AMORTIZAÇÃO DA DÍVIDA ( XXVII )</t>
  </si>
  <si>
    <t>DESPESAS PRIMÁRIAS DE CAPITAL (EXCETO FONTES RPPS) (XXVIII) = XXIII - (XXIV + XXV + XXVI + XXVII)</t>
  </si>
  <si>
    <t>RESERVA DE CONTINGÊNCIA ( XXIX )</t>
  </si>
  <si>
    <t>DESPESAS PRIMÁRIAS DE CAPITAL (COM FONTES RPPS) (XXX)</t>
  </si>
  <si>
    <t>DESPESAS NÃO PRIMÁRIAS DE CAPITAL (COM FONTES RPPS) (XXXI)</t>
  </si>
  <si>
    <t>DESPESA PRIMÁRIA TOTAL (XXXII) = (XX + XXI + XXVIII + XXIX + XXX)</t>
  </si>
  <si>
    <t>DESPESA PRIMÁRIA TOTAL (EXCETO FONTES RPPS) (XXXIII) = (XX + XXVIII + XXIX)</t>
  </si>
  <si>
    <t>RESULTADO PRIMÁRIO (COM RPPS) - Acima da Linha (XXXIV) = [XVIa - (XXXIIa +XXXIIb + XXXIIc)]</t>
  </si>
  <si>
    <t>RESULTADO PRIMÁRIO (SEM RPPS) - Acima da Linha (XXXV) = [XVIIa - (XXXIIIa +XXXIIIb + XXXIIIc)]</t>
  </si>
  <si>
    <t>Juros, Encargos e Variações Monetárias Ativos (Exceto RPPS) (XXXVI)</t>
  </si>
  <si>
    <t>Juros, Encargos e Variações Monetárias Passivos (Exceto RPPS) (XXXVII)</t>
  </si>
  <si>
    <t>RESULTADO NOMINAL (SEM RPPS) - Acima da Linha (XXXVIII) =  XXXV + (XXXVI - XXXVII)</t>
  </si>
  <si>
    <t>DÍVIDA CONSOLIDADA (XXXIX)</t>
  </si>
  <si>
    <t>DEDUÇÕES (XL)</t>
  </si>
  <si>
    <t xml:space="preserve">           (-) Restos a Pagar Processados (XLI)  </t>
  </si>
  <si>
    <t>DÍVIDA CONSOLIDADA LÍQUIDA (XLII) = (XXXIX - XL)</t>
  </si>
  <si>
    <t>RESULTADO NOMINAL (SEM RPPS) - Abaixo da Linha (XLIII) = (XLIIa - XLIIb)</t>
  </si>
  <si>
    <t>VARIAÇÃO DO SALDO DE RPP (XLIV) = (XLIa - XLIb)</t>
  </si>
  <si>
    <t>RECEITA DE ALIENAÇÃO DE INVESTIMENTOS PERMANENTES (XLV) = (XI)</t>
  </si>
  <si>
    <t>VARIAÇÃO CAMBIAL (XLVI)</t>
  </si>
  <si>
    <t>VARIAÇÃO DO SALDO DE PRECATÓRIOS INTEGRANTES DA DC (XLVII)</t>
  </si>
  <si>
    <t>VARIAÇÃO DO SALDO DAS DEMAIS OBRIGAÇÕES INTEGRANTES DA DC (XLVIII)</t>
  </si>
  <si>
    <t>RESULTADO NOMINAL (SEM RPPS) AJUSTADO - Abaixo da Linha (L) = [XLIII + (XLIV - XLV + XLVI + XLVII + XLVIIIXI) +/- (XLIX)]</t>
  </si>
  <si>
    <t>RESULTADO PRIMÁRIO (SEM RPPS) - Abaixo da Linha (LI) =  (L) - (XXXVI - XXXVII)</t>
  </si>
  <si>
    <t>e) Perdas Financeiras</t>
  </si>
  <si>
    <t>f) Outras Variações</t>
  </si>
  <si>
    <t>OUTROS AJUSTES (XLIX) 4</t>
  </si>
  <si>
    <t>2.7 - Outras Transferências ou Compensações Financeiras Provenientes de Impostos e Transferências Constitucionais</t>
  </si>
  <si>
    <t>4- TOTAL DESTINADO AO FUNDEB - equivalente a 20% DE ((2.1.1) + (2.2) + (2.3) + (2.4) + (2.5))</t>
  </si>
  <si>
    <t>RECEITAS DO FUNDEB RECEBIDAS NO EXERCÍCIO</t>
  </si>
  <si>
    <t>6- TOTAL DAS RECEITAS DO FUNDEB RECEBIDAS</t>
  </si>
  <si>
    <t>6.1.3- Ressarcimento de recursos do Fundeb</t>
  </si>
  <si>
    <t>6.2.3- Ressarcimento de recursos do Fundeb</t>
  </si>
  <si>
    <t>6.3.3- Ressarcimento de recursos do Fundeb</t>
  </si>
  <si>
    <t>6.4- FUNDEB - Complementação da União - VAAR</t>
  </si>
  <si>
    <t>6.4.1- Principal</t>
  </si>
  <si>
    <t>6.4.2- Rendimentos de Aplicação Financeira</t>
  </si>
  <si>
    <t>6.4.3- Ressarcimento de recursos do Fundeb</t>
  </si>
  <si>
    <t>DESPESAS COM RECUROS DO FUNDEB</t>
  </si>
  <si>
    <t>(Por SUBFUNÇÃO)</t>
  </si>
  <si>
    <t>10- TOTAL DAS DESPESAS COM RECURSOS DO FUNDEB</t>
  </si>
  <si>
    <t>10.1- PROFISSIONAIS DA EDUCAÇÃO BÁSICA</t>
  </si>
  <si>
    <t>10.1.1- Educação Infantil</t>
  </si>
  <si>
    <t xml:space="preserve">10.1.2- Ensino Fundamental </t>
  </si>
  <si>
    <t>10.1.3- Educação de Jovens e Adultos</t>
  </si>
  <si>
    <t>10.1.4- Educação Especial</t>
  </si>
  <si>
    <t>10.1.5- Administração Geral</t>
  </si>
  <si>
    <t>10.2- OUTRAS DESPESAS</t>
  </si>
  <si>
    <t>10.2.1- Educação Infantil</t>
  </si>
  <si>
    <t xml:space="preserve">10.2.2- Ensino Fundamental </t>
  </si>
  <si>
    <t>10.2.3- Educação de Jovens e Adultos</t>
  </si>
  <si>
    <t>10.2.4- Educação Especial</t>
  </si>
  <si>
    <t>10.2.5- Administração Geral</t>
  </si>
  <si>
    <t>10.2.6- Transporte (Escolar)</t>
  </si>
  <si>
    <t>10.2.7- Outras</t>
  </si>
  <si>
    <r>
      <t>DESPESAS EMPENHADAS EM VALOR SUPERIOR AO TOTAL DAS RECEITAS RECEBIDAS NO EXERCÍCIO</t>
    </r>
    <r>
      <rPr>
        <b/>
        <vertAlign val="superscript"/>
        <sz val="7"/>
        <rFont val="Arial"/>
        <family val="2"/>
      </rPr>
      <t>9</t>
    </r>
  </si>
  <si>
    <t>11- TOTAL DAS DESPESAS CUSTEADAS COM RECURSOS DO FUNDEB RECEBIDAS NO EXERCÍCIO</t>
  </si>
  <si>
    <t xml:space="preserve">   11.1- Total das Despesas custeadas com FUNDEB - Impostos e Transferências de Impostos</t>
  </si>
  <si>
    <t xml:space="preserve">   11.2- Total das Despesas custeadas com FUNDEB - Complementação da União - VAAF</t>
  </si>
  <si>
    <t xml:space="preserve">   11.3- Total das Despesas custeadas com FUNDEB - Complementação da União - VAAT</t>
  </si>
  <si>
    <t xml:space="preserve">   11.4- Total das Despesas custeadas com FUNDEB - Complementação da União - VAAR</t>
  </si>
  <si>
    <t>12- TOTAL DAS DESPESAS DO FUNDEB COM PROFISSIONAIS DA EDUCAÇÃO BÁSICA</t>
  </si>
  <si>
    <t>13- TOTAL DAS DESPESAS CUSTEADAS COM FUNDEB - COMPLEMENTAÇÃO DA UNIÃO - VAAT APLICADAS NA EDUCAÇÃO INFANTIL</t>
  </si>
  <si>
    <t>14- TOTAL DAS DESPESAS CUSTEADAS COM FUNDEB - COMPLEMENTAÇÃO DA UNIÃO - VAAT APLICADAS EM DESPESA DE CAPITAL</t>
  </si>
  <si>
    <t>15- Mínimo de 70% do FUNDEB na Remuneração dos Profissionais da Educação Básica</t>
  </si>
  <si>
    <t>16 - Percentual de 50% da Complementação da União ao FUNDEB (VAAT) na Educação Infantil</t>
  </si>
  <si>
    <t>17- Mínimo de 15% da Complementação da União ao FUNDEB - VAAT em Despesas de Capital</t>
  </si>
  <si>
    <t>VALOR NÃO APLICADO EXCEDENTE AO MÁXIMO PERMITIDO</t>
  </si>
  <si>
    <t>18- Total da Receita Recebida e não Aplicada no Exercício</t>
  </si>
  <si>
    <t>VALOR TOTAL DE SUPERÁVIT NÃO APLICADO ATÉ O FINAL DO EXERCÍCIO</t>
  </si>
  <si>
    <t>VALOR DE SUPERÁVIT PERMITIDO NO EXERCÍCIO ANTERIOR NÃO APLICADO NO EXERCÍCIO ATUAL</t>
  </si>
  <si>
    <t>19- Total das Despesas custeadas com Superávit do FUNDEB</t>
  </si>
  <si>
    <t>19.1- Total das Despesas custeadas com FUNDEB - Impostos e Transferências de Impostos</t>
  </si>
  <si>
    <t>19.2- Total das Despesas custeadas com FUNDEB - Complementação da União (VAAF + VAAT)</t>
  </si>
  <si>
    <t xml:space="preserve"> DESPESAS COM AÇÕES TÍPICAS DE MDE - RECEITAS DE IMPOSTOS - EXCETO FUNDEB  </t>
  </si>
  <si>
    <t>(Por Subfunção)</t>
  </si>
  <si>
    <t>20-TOTAL DAS DESPESAS COM AÇÕES TÍPICAS DE MDE CUSTEADAS COM RECEITAS DE IMPOSTOS</t>
  </si>
  <si>
    <t>20.1- Educação Infantil</t>
  </si>
  <si>
    <t>20.2- Ensino Fundamental</t>
  </si>
  <si>
    <t>20.3- Educação de Jovens e Adultos</t>
  </si>
  <si>
    <t>20.4- Educação Especial</t>
  </si>
  <si>
    <t>20.5- Administração Geral</t>
  </si>
  <si>
    <t>20.6- Transporte (Escolar)</t>
  </si>
  <si>
    <t>20.7- Outras</t>
  </si>
  <si>
    <t>21- TOTAL DAS DESPESAS COM AÇÕES TÍPICAS DE MDE CUSTEADAS COM RECEITAS DE IMPOSTOS E FUNDEB</t>
  </si>
  <si>
    <t>21.1- EDUCAÇÃO INFANTIL</t>
  </si>
  <si>
    <t>21.1.1- Creche</t>
  </si>
  <si>
    <t>21.2.2- Pré-escola</t>
  </si>
  <si>
    <t>21.2- ENSINO FUNDAMENTAL</t>
  </si>
  <si>
    <t>22- TOTAL DAS DESPESAS DE MDE CUSTEADAS COM RECURSOS DE IMPOSTOS L20(d ou e)</t>
  </si>
  <si>
    <t>23- TOTAL DAS RECEITAS TRANSFERIDAS AO FUNDEB = (L4)</t>
  </si>
  <si>
    <t>24- (-) RECEITAS DO FUNDEB NÃO UTILIZADAS NO EXERCÍCIO, EM VALOR SUPERIOR A 10% = L18(q)</t>
  </si>
  <si>
    <t>25- (-) SUPERÁVIT PERMITIDO NO EXERCÍCIO IMEDIATAMENTE ANTERIOR NÃO APLICADO NO EXERCÍCIO ATUAL = L19.1(x)</t>
  </si>
  <si>
    <r>
      <t>26- (-) RESTOS A PAGAR NÃO PROCESSADOS INSCRITOS NO EXERCÍCIO SEM DISPONIBILIDADE FINANCEIRA DE RECURSOS DE IMPOSTOS</t>
    </r>
    <r>
      <rPr>
        <vertAlign val="superscript"/>
        <sz val="8"/>
        <rFont val="Arial"/>
        <family val="2"/>
      </rPr>
      <t>4</t>
    </r>
    <r>
      <rPr>
        <sz val="8"/>
        <rFont val="Arial"/>
        <family val="2"/>
      </rPr>
      <t xml:space="preserve"> </t>
    </r>
  </si>
  <si>
    <t xml:space="preserve">27- (-) CANCELAMENTO, NO EXERCÍCIO, DE RESTOS A PAGAR INSCRITOS COM DISPONIBILIDADE FINANCEIRA DE RECURSOS DE IMPOSTOS VINCULADOS AO ENSINO = (L30.1(af) + L30.2(af)) </t>
  </si>
  <si>
    <t>28- TOTAL DAS DESPESAS PARA FINS DE LIMITE ( 22 + 23 ) - (24 + 25 + 26 + 27)</t>
  </si>
  <si>
    <t>29- APLIACAÇÃO EM MDE SOBRE A RECEITA LÍQUIDA RESULTANTE DE IMPOSTOS</t>
  </si>
  <si>
    <r>
      <t>RESTOS A PAGAR INSCRITOS EM EXERCÍCIOS ANTERIORES DE DESPESAS CONSIDERADAS PARA CUMPRIMENTO DO LIMITE</t>
    </r>
    <r>
      <rPr>
        <vertAlign val="superscript"/>
        <sz val="8"/>
        <rFont val="Arial"/>
        <family val="2"/>
      </rPr>
      <t>8</t>
    </r>
  </si>
  <si>
    <t>(ag) = (ac) - (ae) - (af)</t>
  </si>
  <si>
    <t>30- RESTOS A PAGAR DE DESPESAS COM MDE</t>
  </si>
  <si>
    <t>30.1- Executadas com Recursos de Impostos e Transferências de Impostos</t>
  </si>
  <si>
    <t>30.2- Executadas com Recursos do FUNDEB - Impostos</t>
  </si>
  <si>
    <t>30.3- Executados com Recursos do FUNDEB - Complementação da União (VAAT + VAAF + VAAR)</t>
  </si>
  <si>
    <t>31- TOTAL DAS RECEITAS ADICIONAIS PARA FINANCIAMENTO DO ENSINO</t>
  </si>
  <si>
    <t>31.1- RECEITA DE TRANSFERÊNCIAS DO FNDE (INCLUIDO RENDIMENTO DE APLICAÇÃO FINANCEIRA)</t>
  </si>
  <si>
    <t>31.1- Salário Educação</t>
  </si>
  <si>
    <t>31.2- PDDE</t>
  </si>
  <si>
    <t>31.3- PNAE</t>
  </si>
  <si>
    <t>31.4- PNATE</t>
  </si>
  <si>
    <t>31.5- Outras Transferências do FNDE</t>
  </si>
  <si>
    <t>31.2- RECEITA DE TRANSFERÊNCIA DE CONVÊNIOS</t>
  </si>
  <si>
    <t>31.3- RECEITA DE ROYALTIES DESTINADOS À EDUCAÇÃO</t>
  </si>
  <si>
    <t>31.4- RECEITA DE OPERAÇÕES DE CRÉDITO VINCULADA À EDUCAÇÃO</t>
  </si>
  <si>
    <t>31.5- OUTRAS RECEITAS PARA FINANCIAMENTO DO ENSINO</t>
  </si>
  <si>
    <t xml:space="preserve"> OUTRAS DESPESAS COM EDUCAÇÃO</t>
  </si>
  <si>
    <r>
      <t>(Por Subfunção)</t>
    </r>
    <r>
      <rPr>
        <b/>
        <vertAlign val="superscript"/>
        <sz val="8"/>
        <rFont val="Arial"/>
        <family val="2"/>
      </rPr>
      <t>6</t>
    </r>
  </si>
  <si>
    <t>32- TOTAL DAS DESPESAS COM AÇÕES TÍPICAS DE MDE CUSTEADAS COM DEMAIS RECEITAS</t>
  </si>
  <si>
    <t>32.1- EDUCAÇÃO INFANTIL</t>
  </si>
  <si>
    <t xml:space="preserve">32.2- ENSINO FUNDAMENTAL </t>
  </si>
  <si>
    <t xml:space="preserve">32.3- ENSINO MÉDIO </t>
  </si>
  <si>
    <t>32.4- ENSINO SUPERIOR</t>
  </si>
  <si>
    <t>32.5- ENSINO PROFISSIONAL</t>
  </si>
  <si>
    <t>32.6- EDUCAÇÃO DE JOVENS E ADULTOS</t>
  </si>
  <si>
    <t>32.7- EDUCAÇÃO ESPECIAL</t>
  </si>
  <si>
    <t>32.8- OUTRAS</t>
  </si>
  <si>
    <t>33- TOTAL GERAL DAS DESPESAS COM EDUCAÇÃO (10 + 20 + 32)</t>
  </si>
  <si>
    <t>33.1- Despesas Correntes</t>
  </si>
  <si>
    <t>33.1.1- Pessoal Ativo</t>
  </si>
  <si>
    <t>33.1.2- Pessoal Inativo</t>
  </si>
  <si>
    <t>33.1.3- Transferências às instituições comunitárias, confessionais ou filantrópicas sem fins lucrativos</t>
  </si>
  <si>
    <t>33.1.4- Outras Despesas Correntes</t>
  </si>
  <si>
    <t>33.2- Despesas de Capital</t>
  </si>
  <si>
    <t>33.2.1- Transferências às instituições comunitárias, confessionais ou filantrópicas sem fins lucrativos</t>
  </si>
  <si>
    <t>33.2.2- Outras Despesas de Capital</t>
  </si>
  <si>
    <t>(ah)</t>
  </si>
  <si>
    <t>(ai)</t>
  </si>
  <si>
    <t>35 - (+) INGRESSOS DE RECURSOS ATÉ O BIMESTRE (orçamentário)</t>
  </si>
  <si>
    <t>36- (-) PAGAMENTOS EFETUADOS ATÉ O BIMESTRE (orçamentário e restos a pagar)</t>
  </si>
  <si>
    <t>37- (=) DISPONIBILIDADE FINANCEIRA ATÉ O BIMESTRE</t>
  </si>
  <si>
    <t>38- (+) AJUSTES POSITIVOS ( retenções e outros valores extraorçamentários)</t>
  </si>
  <si>
    <t>39- (-) AJUSTES NEGATIVOS (outros valores extraorçamentários)</t>
  </si>
  <si>
    <t>40- (=) SALDO FINANCEIRO CONCILIADO (Saldo Bancário)</t>
  </si>
  <si>
    <t xml:space="preserve">4) Os valores referentes à parcela dos Restos a Pagar inscritos sem disponibilidade financeira vinculada à educação deverão ser informados somente no RREO do último bimestre do exercício. </t>
  </si>
  <si>
    <t>5) Nos cinco primeiros bimestres do exercício o acompanhamento será feito com base na despesa liquidada. No último bimestre do exercício, o valor deverá corresponder ao total da despesa empenhada.  Índice Empenhado:</t>
  </si>
  <si>
    <t>Outras Transferências ou Compensações Financeiras Provenientes de Impostos e Transferências Constitucionais</t>
  </si>
  <si>
    <t>Diferença de limite não cumprido em 2023 (saldo final = XIXd)</t>
  </si>
  <si>
    <t>Diferença de limite não cumprido em 2021 (saldo inicial igual ao saldo final do demonstrativo do exercício anterior)</t>
  </si>
  <si>
    <t>Diferença de limite não cumprido em Exercícios Anteriores (saldo inicial igual ao saldo final do demonstrativo do exercício anterior)</t>
  </si>
  <si>
    <t>DESPESAS TOTAIS COM SAÚDE</t>
  </si>
  <si>
    <t>NOTA: (1) Nos cinco primeiros bimestres do exercício, o acompanhamento será feito com base na despesas liquidada. No último bimestre do exercício, o valor deverá corresponder ao total da despesa empenhada.</t>
  </si>
  <si>
    <t>DEZEMBRO DO</t>
  </si>
  <si>
    <t>(acumulado até o bimestre)</t>
  </si>
  <si>
    <t>Outros Passivos</t>
  </si>
  <si>
    <t>EXERCÍCIO CORRENTE</t>
  </si>
  <si>
    <t>Do Ente Federado, EXCETO ESTATAIS NÃO DEPENDENTES (I) = (I.1 + I.2)</t>
  </si>
  <si>
    <t>Contratadas (I.1)</t>
  </si>
  <si>
    <t>Concessão Iluminação Pública - Contrato 25.297/2023</t>
  </si>
  <si>
    <t>A contratar (I.2)</t>
  </si>
  <si>
    <t>DAS ESTATAIS NÃO-DEPENDENTES (II) = (II.1 + II.2)</t>
  </si>
  <si>
    <t>Contratadas (II.1)</t>
  </si>
  <si>
    <t>A contratar (II.2)</t>
  </si>
  <si>
    <t>1) Na projeção da RCL para os exercícios de 2024 a 2032, foi utilizado o fator de  1,00219065888, sendo obtido pela geométrica da taxa de crescimento real do PIB nacional nos últimos oito anos divulgada pela Secretaria do Tesouro Nacional no Manual de Instrução de Pleitos (a partir de 25/04/2023), aplicável aos procedimentos para contratação de operações de crédito de Estados, Distrito Federal e Municípios (art. 8º da Portaria STN nº 396, de 2 de julho de 2009).</t>
  </si>
  <si>
    <t>Fator de projeção (média geométrica)</t>
  </si>
  <si>
    <t>Taxa de crescimento equivalente</t>
  </si>
  <si>
    <t>Arredondamento SICONFI</t>
  </si>
  <si>
    <t>12366</t>
  </si>
  <si>
    <t>EDUCAÇÃO DE JOVENS E ADULTOS</t>
  </si>
  <si>
    <t>JANEIRO A DEZEMBRO 2024 - BIMESTRE NOVEMBRO - DEZEMBRO</t>
  </si>
  <si>
    <t>JAN a DEZ /  2024</t>
  </si>
  <si>
    <t>1) O Superávit  do  RPPS está incluído  na linha  SUPERÁVIT (XIII), conforme Portaria n° 699 - STN, de 7 de julho de 2023. Segue discriminação abaixo:</t>
  </si>
  <si>
    <t>JANEIRO/2024 À DEZEMBRO/2024</t>
  </si>
  <si>
    <t>PREVISÃO ATUALIZADA 2024</t>
  </si>
  <si>
    <t>JAN/24</t>
  </si>
  <si>
    <t>FEV/24</t>
  </si>
  <si>
    <t>MAR/24</t>
  </si>
  <si>
    <t>ABR/24</t>
  </si>
  <si>
    <t>MAI/24</t>
  </si>
  <si>
    <t>JUN/24</t>
  </si>
  <si>
    <t>JUL/24</t>
  </si>
  <si>
    <t>AGO/24</t>
  </si>
  <si>
    <t>SET/24</t>
  </si>
  <si>
    <t>OUT/24</t>
  </si>
  <si>
    <t>NOV/24</t>
  </si>
  <si>
    <t>DEZ/24</t>
  </si>
  <si>
    <t xml:space="preserve">1) Não estão consideradas, para fins de apuração da Receita Corrente Líquida, as receitas intra-orçamentárias, conforme parágrafo 3º do artigo 2º da Lei Complementar nº 101, de 4 de maio de 2000 e Portaria n° 924 - STN, de 08 de julho de 2021; </t>
  </si>
  <si>
    <t xml:space="preserve">2) Não estão consideradas, para fins de apuração da Receita Corrente Líquida, as receitas de rendimentos de aplicação financeira dos recursos do RPPS, uma vez que são valores atrelados aos recursos do RPPS que, por definição da LRF, não integram o cálculo da RCL; </t>
  </si>
  <si>
    <t>3) Para fins da Receita Corrente Líquida Ajustada para o cálculo dos limites da despesa com pessoal estão deduzidos os valores pertencentes ao Fundo de Urbanização de Curitiba - FUC e que sejam destinados ao pagamento dos contratos de concessão do serviço público de transporte, conforme §3º do Art. 14 da Lei Complementar Municipal n° 101/17 - LRFM.</t>
  </si>
  <si>
    <t xml:space="preserve"> </t>
  </si>
  <si>
    <t>1) Como a Portaria MPS 746/2011 determina que os recursos provenientes desses aportes devem permanecer aplicados, no mínimo, por 5 (cinco) anos, essa receita não deverá compor o total das receitas previdenciárias do período de apuração.</t>
  </si>
  <si>
    <t>2) O resultado previdenciário poderá ser apresentada por meio da diferença entre previsão da receita e a dotação da despesa e entre a receita realizada e a despesa liquidada (do 1º ao 5º bimestre) e a despesa empenhada (no 6º bimestre).</t>
  </si>
  <si>
    <t>3) Incluidas as Interferência Financeiras recebidas da Prefeitura Municipal de Curitiba referente a taxa de administração.</t>
  </si>
  <si>
    <t>Até o Bimestre / 2024</t>
  </si>
  <si>
    <t>Em 31 Dez 2023</t>
  </si>
  <si>
    <t>META FIXADA NO ANEXO DE METAS FISCAIS DA LDO P/ O EXERCÍCIO DE 2024</t>
  </si>
  <si>
    <t>Em 31 Dez 2024</t>
  </si>
  <si>
    <t>Em 31 de Dezembro de 2023</t>
  </si>
  <si>
    <t>2024 A 2099</t>
  </si>
  <si>
    <t>FONTE: ACTUARIAL - Assessoria e Consultoria Atuarial Ltda / IPMC – Curitiba – PR – Base de Dados.</t>
  </si>
  <si>
    <t>Atuário Responsável: Luiz Cláudio Kogut – MIBA 1.308</t>
  </si>
  <si>
    <t xml:space="preserve"> 1) Projeção atuarial elaborada com base de dados de 31/12/2024 e oficialmente enviada para a Secretaria de Previdência.</t>
  </si>
  <si>
    <t xml:space="preserve"> 2)  Este demonstrativo utiliza as seguintes hipóteses:</t>
  </si>
  <si>
    <t>47,5 anos</t>
  </si>
  <si>
    <t>67,8 anos</t>
  </si>
  <si>
    <t>1,50% ao ano</t>
  </si>
  <si>
    <t>0,00% ao ano</t>
  </si>
  <si>
    <t>Não Adotado</t>
  </si>
  <si>
    <t>5,08% ao ano</t>
  </si>
  <si>
    <t>IBGE 2023 - Separada por Sexo</t>
  </si>
  <si>
    <t>Álvaro Vindas</t>
  </si>
  <si>
    <t>Empenhos de 2024</t>
  </si>
  <si>
    <t>Empenhos de 2023</t>
  </si>
  <si>
    <t>Empenhos de 2022</t>
  </si>
  <si>
    <t>Empenhos de 2021</t>
  </si>
  <si>
    <t>Empenhos de 2020 e anteriores</t>
  </si>
  <si>
    <t>Restos a pagar cancelados ou prescritos em 2024 a serem compensados (XXIV) (saldo inicial = XXIII)</t>
  </si>
  <si>
    <t>Restos a pagar cancelados ou prescritos em 2023 a serem compensados (XXV) (saldo inicial igual ao saldo final do demonstrativo do exercício anterior)</t>
  </si>
  <si>
    <t>Restos a pagar cancelados ou prescritos em exercícios anteriores a serem compensados (XXVI) (saldo inicial igual ao saldo final do demonstrativo do exercício anterior)</t>
  </si>
  <si>
    <t>Para acompanhamento bimestral o percentual executado pela despesa liquidada corresponde ao valor de:</t>
  </si>
  <si>
    <t>Fonte: CNT/IBGE e MIP (Abr de 2024)</t>
  </si>
  <si>
    <t>Prefeito Municipal: RAFAEL VALDOMIRO GRECA DE MACEDO</t>
  </si>
  <si>
    <t>Sec. Mun. de Planejamento, Finanças e Orçamento: CRISTIANO HOTZ</t>
  </si>
  <si>
    <t>Contador: CLAUDINEI NOGUEIRA - CRC Nº 042.556/O-2</t>
  </si>
  <si>
    <t>Controlador Geral do Município: DANIEL CONDE FALCÃO RIBEIRO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</si>
</sst>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 #,##0.00_-;_-* &quot;-&quot;??_-;_-@_-"/>
    <numFmt numFmtId="164" formatCode="_-&quot;R$&quot;* #,##0.00_-;\-&quot;R$&quot;* #,##0.00_-;_-&quot;R$&quot;* &quot;-&quot;??_-;_-@_-"/>
    <numFmt numFmtId="165" formatCode="_(* #,##0.00_);_(* \(#,##0.00\);_(* &quot;-&quot;??_);_(@_)"/>
    <numFmt numFmtId="166" formatCode="&quot;R$ &quot;#,##0.00_);[Red]\(&quot;R$ &quot;#,##0.00\)"/>
    <numFmt numFmtId="167" formatCode="_(* #,##0.00_);_(* \(#,##0.00\);_(* &quot;-&quot;_);_(@_)"/>
    <numFmt numFmtId="168" formatCode="_(* #,##0_);_(* \(#,##0\);_(* &quot;-&quot;_);_(@_)"/>
    <numFmt numFmtId="169" formatCode="00"/>
    <numFmt numFmtId="170" formatCode="00000"/>
    <numFmt numFmtId="171" formatCode="#,##0.00_ ;\-#,##0.00\ "/>
    <numFmt numFmtId="172" formatCode="0.00000000000"/>
  </numFmts>
  <fonts count="45">
    <font>
      <sz val="11"/>
      <color theme="1"/>
      <name val="Calibri"/>
      <family val="2"/>
      <scheme val="minor"/>
    </font>
    <font>
      <sz val="11"/>
      <color theme="1"/>
      <name val="Calibri"/>
      <family val="2"/>
      <scheme val="minor"/>
    </font>
    <font>
      <sz val="8"/>
      <name val="Arial"/>
      <family val="2"/>
    </font>
    <font>
      <b/>
      <sz val="8"/>
      <name val="Arial"/>
      <family val="2"/>
    </font>
    <font>
      <sz val="10"/>
      <name val="Arial"/>
      <family val="2"/>
    </font>
    <font>
      <b/>
      <sz val="8"/>
      <color rgb="FFFF0000"/>
      <name val="Arial"/>
      <family val="2"/>
    </font>
    <font>
      <sz val="8"/>
      <color theme="1"/>
      <name val="Arial"/>
      <family val="2"/>
    </font>
    <font>
      <i/>
      <sz val="8"/>
      <name val="Arial"/>
      <family val="2"/>
    </font>
    <font>
      <b/>
      <i/>
      <sz val="8"/>
      <name val="Arial"/>
      <family val="2"/>
    </font>
    <font>
      <b/>
      <sz val="7"/>
      <name val="Arial"/>
      <family val="2"/>
    </font>
    <font>
      <b/>
      <sz val="10"/>
      <color indexed="10"/>
      <name val="Arial"/>
      <family val="2"/>
    </font>
    <font>
      <b/>
      <sz val="10"/>
      <name val="Arial"/>
      <family val="2"/>
    </font>
    <font>
      <b/>
      <sz val="8"/>
      <color theme="1"/>
      <name val="Arial"/>
      <family val="2"/>
    </font>
    <font>
      <b/>
      <vertAlign val="superscript"/>
      <sz val="8"/>
      <name val="Arial"/>
      <family val="2"/>
    </font>
    <font>
      <sz val="7.5"/>
      <name val="Arial"/>
      <family val="2"/>
    </font>
    <font>
      <b/>
      <sz val="7.5"/>
      <name val="Arial"/>
      <family val="2"/>
    </font>
    <font>
      <vertAlign val="superscript"/>
      <sz val="8"/>
      <name val="Arial"/>
      <family val="2"/>
    </font>
    <font>
      <b/>
      <vertAlign val="superscript"/>
      <sz val="7"/>
      <name val="Arial"/>
      <family val="2"/>
    </font>
    <font>
      <b/>
      <sz val="6"/>
      <name val="Arial"/>
      <family val="2"/>
    </font>
    <font>
      <b/>
      <sz val="9"/>
      <color theme="1"/>
      <name val="Arial"/>
      <family val="2"/>
    </font>
    <font>
      <sz val="8"/>
      <color rgb="FFFF0000"/>
      <name val="Arial"/>
      <family val="2"/>
    </font>
    <font>
      <b/>
      <vertAlign val="superscript"/>
      <sz val="6"/>
      <name val="Arial"/>
      <family val="2"/>
    </font>
    <font>
      <sz val="7"/>
      <color indexed="8"/>
      <name val="Arial"/>
      <family val="2"/>
    </font>
    <font>
      <sz val="7"/>
      <name val="Arial"/>
      <family val="2"/>
    </font>
    <font>
      <b/>
      <sz val="8"/>
      <color indexed="10"/>
      <name val="Arial"/>
      <family val="2"/>
    </font>
    <font>
      <b/>
      <sz val="8"/>
      <color theme="0" tint="-0.14999847407452621"/>
      <name val="Arial"/>
      <family val="2"/>
    </font>
    <font>
      <b/>
      <sz val="2"/>
      <color indexed="10"/>
      <name val="Arial"/>
      <family val="2"/>
    </font>
    <font>
      <sz val="9"/>
      <color theme="1"/>
      <name val="Arial"/>
      <family val="2"/>
    </font>
    <font>
      <b/>
      <sz val="9"/>
      <color theme="1"/>
      <name val="LucidaSansRegular"/>
    </font>
    <font>
      <sz val="9"/>
      <color theme="1"/>
      <name val="LucidaSansRegular"/>
    </font>
    <font>
      <vertAlign val="superscript"/>
      <sz val="9"/>
      <color theme="1"/>
      <name val="LucidaSansRegular"/>
    </font>
    <font>
      <sz val="10"/>
      <color indexed="10"/>
      <name val="Arial"/>
      <family val="2"/>
    </font>
    <font>
      <b/>
      <sz val="7"/>
      <color indexed="8"/>
      <name val="Arial"/>
      <family val="2"/>
    </font>
    <font>
      <sz val="8"/>
      <color indexed="8"/>
      <name val="Arial"/>
      <family val="2"/>
    </font>
    <font>
      <b/>
      <sz val="8"/>
      <color indexed="8"/>
      <name val="Arial"/>
      <family val="2"/>
    </font>
    <font>
      <sz val="6"/>
      <name val="Arial"/>
      <family val="2"/>
    </font>
    <font>
      <sz val="10"/>
      <color rgb="FFFF0000"/>
      <name val="Arial"/>
      <family val="2"/>
    </font>
    <font>
      <sz val="9"/>
      <name val="Arial"/>
      <family val="2"/>
    </font>
    <font>
      <b/>
      <sz val="9"/>
      <name val="Arial"/>
      <family val="2"/>
    </font>
    <font>
      <b/>
      <sz val="4"/>
      <name val="Arial"/>
      <family val="2"/>
    </font>
    <font>
      <b/>
      <sz val="8"/>
      <color theme="1"/>
      <name val="LucidaSansRegular"/>
    </font>
    <font>
      <sz val="4"/>
      <name val="Arial"/>
      <family val="2"/>
    </font>
    <font>
      <b/>
      <sz val="8"/>
      <color indexed="81"/>
      <name val="Tahoma"/>
      <family val="2"/>
    </font>
    <font>
      <sz val="8"/>
      <color indexed="81"/>
      <name val="Tahoma"/>
      <family val="2"/>
    </font>
    <font>
      <sz val="10"/>
      <color theme="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6795556505021"/>
        <bgColor indexed="64"/>
      </patternFill>
    </fill>
    <fill>
      <patternFill patternType="gray125">
        <bgColor indexed="9"/>
      </patternFill>
    </fill>
  </fills>
  <borders count="93">
    <border>
      <left/>
      <right/>
      <top/>
      <bottom/>
      <diagonal/>
    </border>
    <border>
      <left style="hair">
        <color auto="1"/>
      </left>
      <right/>
      <top style="hair">
        <color auto="1"/>
      </top>
      <bottom/>
      <diagonal/>
    </border>
    <border>
      <left/>
      <right/>
      <top style="hair">
        <color indexed="64"/>
      </top>
      <bottom/>
      <diagonal/>
    </border>
    <border>
      <left/>
      <right style="hair">
        <color auto="1"/>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auto="1"/>
      </left>
      <right/>
      <top/>
      <bottom/>
      <diagonal/>
    </border>
    <border>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style="hair">
        <color auto="1"/>
      </right>
      <top/>
      <bottom style="thin">
        <color indexed="9"/>
      </bottom>
      <diagonal/>
    </border>
    <border>
      <left style="thin">
        <color indexed="9"/>
      </left>
      <right style="hair">
        <color auto="1"/>
      </right>
      <top style="thin">
        <color indexed="9"/>
      </top>
      <bottom style="thin">
        <color indexed="9"/>
      </bottom>
      <diagonal/>
    </border>
    <border>
      <left style="hair">
        <color auto="1"/>
      </left>
      <right/>
      <top style="thin">
        <color indexed="9"/>
      </top>
      <bottom style="thin">
        <color indexed="9"/>
      </bottom>
      <diagonal/>
    </border>
    <border>
      <left/>
      <right style="hair">
        <color auto="1"/>
      </right>
      <top style="thin">
        <color indexed="9"/>
      </top>
      <bottom style="thin">
        <color indexed="9"/>
      </bottom>
      <diagonal/>
    </border>
    <border>
      <left style="hair">
        <color auto="1"/>
      </left>
      <right/>
      <top style="thin">
        <color indexed="9"/>
      </top>
      <bottom/>
      <diagonal/>
    </border>
    <border>
      <left/>
      <right style="hair">
        <color auto="1"/>
      </right>
      <top style="thin">
        <color indexed="9"/>
      </top>
      <bottom/>
      <diagonal/>
    </border>
    <border>
      <left style="thin">
        <color indexed="9"/>
      </left>
      <right style="hair">
        <color auto="1"/>
      </right>
      <top style="hair">
        <color auto="1"/>
      </top>
      <bottom style="hair">
        <color auto="1"/>
      </bottom>
      <diagonal/>
    </border>
    <border>
      <left/>
      <right style="thin">
        <color indexed="9"/>
      </right>
      <top style="hair">
        <color auto="1"/>
      </top>
      <bottom style="hair">
        <color auto="1"/>
      </bottom>
      <diagonal/>
    </border>
    <border>
      <left style="hair">
        <color auto="1"/>
      </left>
      <right style="thin">
        <color indexed="9"/>
      </right>
      <top style="hair">
        <color auto="1"/>
      </top>
      <bottom style="hair">
        <color auto="1"/>
      </bottom>
      <diagonal/>
    </border>
    <border>
      <left style="thin">
        <color indexed="9"/>
      </left>
      <right style="hair">
        <color auto="1"/>
      </right>
      <top style="hair">
        <color auto="1"/>
      </top>
      <bottom/>
      <diagonal/>
    </border>
    <border>
      <left style="thin">
        <color indexed="9"/>
      </left>
      <right/>
      <top style="hair">
        <color auto="1"/>
      </top>
      <bottom style="hair">
        <color auto="1"/>
      </bottom>
      <diagonal/>
    </border>
    <border>
      <left style="thin">
        <color indexed="9"/>
      </left>
      <right style="thin">
        <color indexed="9"/>
      </right>
      <top/>
      <bottom/>
      <diagonal/>
    </border>
    <border>
      <left/>
      <right style="thin">
        <color indexed="9"/>
      </right>
      <top/>
      <bottom/>
      <diagonal/>
    </border>
    <border>
      <left/>
      <right style="hair">
        <color auto="1"/>
      </right>
      <top/>
      <bottom style="thin">
        <color indexed="9"/>
      </bottom>
      <diagonal/>
    </border>
    <border>
      <left style="hair">
        <color auto="1"/>
      </left>
      <right style="hair">
        <color auto="1"/>
      </right>
      <top style="thin">
        <color indexed="9"/>
      </top>
      <bottom style="thin">
        <color indexed="9"/>
      </bottom>
      <diagonal/>
    </border>
    <border>
      <left style="thin">
        <color indexed="9"/>
      </left>
      <right/>
      <top/>
      <bottom/>
      <diagonal/>
    </border>
    <border>
      <left style="thin">
        <color indexed="9"/>
      </left>
      <right/>
      <top/>
      <bottom style="hair">
        <color theme="1"/>
      </bottom>
      <diagonal/>
    </border>
    <border>
      <left/>
      <right/>
      <top/>
      <bottom style="hair">
        <color theme="1"/>
      </bottom>
      <diagonal/>
    </border>
    <border>
      <left style="thin">
        <color indexed="9"/>
      </left>
      <right style="hair">
        <color auto="1"/>
      </right>
      <top/>
      <bottom/>
      <diagonal/>
    </border>
    <border>
      <left style="hair">
        <color auto="1"/>
      </left>
      <right style="hair">
        <color auto="1"/>
      </right>
      <top/>
      <bottom style="thin">
        <color indexed="9"/>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style="hair">
        <color indexed="8"/>
      </right>
      <top/>
      <bottom/>
      <diagonal/>
    </border>
    <border>
      <left/>
      <right style="hair">
        <color indexed="8"/>
      </right>
      <top style="hair">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bottom/>
      <diagonal/>
    </border>
    <border>
      <left style="hair">
        <color indexed="8"/>
      </left>
      <right style="hair">
        <color indexed="8"/>
      </right>
      <top style="hair">
        <color indexed="8"/>
      </top>
      <bottom/>
      <diagonal/>
    </border>
    <border>
      <left style="hair">
        <color indexed="8"/>
      </left>
      <right/>
      <top/>
      <bottom/>
      <diagonal/>
    </border>
    <border>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right/>
      <top/>
      <bottom style="hair">
        <color indexed="64"/>
      </bottom>
      <diagonal/>
    </border>
    <border>
      <left/>
      <right style="hair">
        <color auto="1"/>
      </right>
      <top/>
      <bottom style="hair">
        <color auto="1"/>
      </bottom>
      <diagonal/>
    </border>
    <border>
      <left style="hair">
        <color indexed="64"/>
      </left>
      <right/>
      <top/>
      <bottom/>
      <diagonal/>
    </border>
    <border>
      <left style="hair">
        <color indexed="64"/>
      </left>
      <right/>
      <top/>
      <bottom style="hair">
        <color indexed="64"/>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hair">
        <color auto="1"/>
      </left>
      <right style="hair">
        <color auto="1"/>
      </right>
      <top style="hair">
        <color auto="1"/>
      </top>
      <bottom style="hair">
        <color auto="1"/>
      </bottom>
      <diagonal/>
    </border>
    <border>
      <left style="thin">
        <color indexed="9"/>
      </left>
      <right style="thin">
        <color indexed="9"/>
      </right>
      <top/>
      <bottom style="hair">
        <color auto="1"/>
      </bottom>
      <diagonal/>
    </border>
    <border>
      <left style="thin">
        <color indexed="9"/>
      </left>
      <right/>
      <top/>
      <bottom style="hair">
        <color auto="1"/>
      </bottom>
      <diagonal/>
    </border>
    <border>
      <left style="thin">
        <color indexed="9"/>
      </left>
      <right style="hair">
        <color auto="1"/>
      </right>
      <top/>
      <bottom style="hair">
        <color auto="1"/>
      </bottom>
      <diagonal/>
    </border>
    <border>
      <left/>
      <right style="thin">
        <color indexed="9"/>
      </right>
      <top/>
      <bottom style="hair">
        <color auto="1"/>
      </bottom>
      <diagonal/>
    </border>
    <border>
      <left style="thin">
        <color indexed="9"/>
      </left>
      <right/>
      <top/>
      <bottom style="thin">
        <color indexed="9"/>
      </bottom>
      <diagonal/>
    </border>
    <border>
      <left style="hair">
        <color auto="1"/>
      </left>
      <right/>
      <top/>
      <bottom style="thin">
        <color indexed="9"/>
      </bottom>
      <diagonal/>
    </border>
    <border>
      <left/>
      <right/>
      <top/>
      <bottom style="thin">
        <color indexed="9"/>
      </bottom>
      <diagonal/>
    </border>
    <border>
      <left style="thin">
        <color indexed="9"/>
      </left>
      <right style="thin">
        <color indexed="9"/>
      </right>
      <top style="hair">
        <color indexed="64"/>
      </top>
      <bottom style="thin">
        <color indexed="9"/>
      </bottom>
      <diagonal/>
    </border>
    <border>
      <left style="thin">
        <color indexed="9"/>
      </left>
      <right style="hair">
        <color auto="1"/>
      </right>
      <top style="hair">
        <color indexed="64"/>
      </top>
      <bottom style="thin">
        <color indexed="9"/>
      </bottom>
      <diagonal/>
    </border>
    <border>
      <left style="hair">
        <color auto="1"/>
      </left>
      <right/>
      <top style="hair">
        <color indexed="64"/>
      </top>
      <bottom style="thin">
        <color indexed="9"/>
      </bottom>
      <diagonal/>
    </border>
    <border>
      <left/>
      <right style="hair">
        <color indexed="64"/>
      </right>
      <top style="hair">
        <color indexed="64"/>
      </top>
      <bottom style="thin">
        <color indexed="9"/>
      </bottom>
      <diagonal/>
    </border>
    <border>
      <left/>
      <right/>
      <top style="hair">
        <color indexed="64"/>
      </top>
      <bottom style="thin">
        <color indexed="9"/>
      </bottom>
      <diagonal/>
    </border>
    <border>
      <left style="thin">
        <color indexed="9"/>
      </left>
      <right/>
      <top style="thin">
        <color indexed="9"/>
      </top>
      <bottom style="hair">
        <color auto="1"/>
      </bottom>
      <diagonal/>
    </border>
    <border>
      <left/>
      <right style="hair">
        <color indexed="64"/>
      </right>
      <top style="thin">
        <color indexed="9"/>
      </top>
      <bottom style="hair">
        <color auto="1"/>
      </bottom>
      <diagonal/>
    </border>
    <border>
      <left style="hair">
        <color indexed="64"/>
      </left>
      <right/>
      <top style="thin">
        <color indexed="9"/>
      </top>
      <bottom style="hair">
        <color auto="1"/>
      </bottom>
      <diagonal/>
    </border>
    <border>
      <left/>
      <right/>
      <top style="thin">
        <color indexed="9"/>
      </top>
      <bottom style="hair">
        <color auto="1"/>
      </bottom>
      <diagonal/>
    </border>
    <border>
      <left style="hair">
        <color auto="1"/>
      </left>
      <right style="hair">
        <color auto="1"/>
      </right>
      <top style="thin">
        <color indexed="9"/>
      </top>
      <bottom style="hair">
        <color auto="1"/>
      </bottom>
      <diagonal/>
    </border>
    <border>
      <left/>
      <right/>
      <top/>
      <bottom style="hair">
        <color indexed="64"/>
      </bottom>
      <diagonal/>
    </border>
    <border>
      <left/>
      <right style="hair">
        <color auto="1"/>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indexed="64"/>
      </bottom>
      <diagonal/>
    </border>
    <border>
      <left style="hair">
        <color auto="1"/>
      </left>
      <right style="thin">
        <color indexed="9"/>
      </right>
      <top style="hair">
        <color auto="1"/>
      </top>
      <bottom style="hair">
        <color auto="1"/>
      </bottom>
      <diagonal/>
    </border>
    <border>
      <left/>
      <right/>
      <top/>
      <bottom style="hair">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5">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1288">
    <xf numFmtId="0" fontId="0" fillId="0" borderId="0" xfId="0"/>
    <xf numFmtId="0" fontId="2" fillId="2" borderId="0" xfId="0" applyFont="1" applyFill="1" applyAlignment="1">
      <alignment horizontal="center"/>
    </xf>
    <xf numFmtId="0" fontId="2" fillId="2" borderId="0" xfId="0" applyFont="1" applyFill="1"/>
    <xf numFmtId="43" fontId="2" fillId="2" borderId="0" xfId="1" applyFont="1" applyFill="1"/>
    <xf numFmtId="3" fontId="3" fillId="2" borderId="0" xfId="0" quotePrefix="1" applyNumberFormat="1" applyFont="1" applyFill="1" applyAlignment="1">
      <alignment horizontal="center" vertical="center" wrapText="1"/>
    </xf>
    <xf numFmtId="166" fontId="2" fillId="2" borderId="0" xfId="0" applyNumberFormat="1" applyFont="1" applyFill="1" applyAlignment="1">
      <alignment horizontal="right"/>
    </xf>
    <xf numFmtId="17" fontId="3" fillId="4" borderId="4" xfId="0" applyNumberFormat="1" applyFont="1" applyFill="1" applyBorder="1" applyAlignment="1">
      <alignment horizontal="center" vertical="center" wrapText="1"/>
    </xf>
    <xf numFmtId="17" fontId="3" fillId="4" borderId="12" xfId="0" applyNumberFormat="1" applyFont="1" applyFill="1" applyBorder="1" applyAlignment="1">
      <alignment horizontal="center" vertical="center" wrapText="1"/>
    </xf>
    <xf numFmtId="17" fontId="3" fillId="4" borderId="9" xfId="0" applyNumberFormat="1" applyFont="1" applyFill="1" applyBorder="1" applyAlignment="1">
      <alignment horizontal="center" vertical="center" wrapText="1"/>
    </xf>
    <xf numFmtId="0" fontId="3" fillId="2" borderId="0" xfId="0" applyFont="1" applyFill="1" applyAlignment="1">
      <alignment horizontal="center"/>
    </xf>
    <xf numFmtId="0" fontId="3" fillId="2" borderId="2" xfId="0" applyFont="1" applyFill="1" applyBorder="1"/>
    <xf numFmtId="0" fontId="3" fillId="2" borderId="3" xfId="0" applyFont="1" applyFill="1" applyBorder="1"/>
    <xf numFmtId="165" fontId="3" fillId="2" borderId="4" xfId="1" applyNumberFormat="1" applyFont="1" applyFill="1" applyBorder="1"/>
    <xf numFmtId="4" fontId="2" fillId="2" borderId="4" xfId="0" applyNumberFormat="1" applyFont="1" applyFill="1" applyBorder="1"/>
    <xf numFmtId="165" fontId="3" fillId="2" borderId="1" xfId="1" applyNumberFormat="1" applyFont="1" applyFill="1" applyBorder="1"/>
    <xf numFmtId="0" fontId="3" fillId="2" borderId="7" xfId="0" applyFont="1" applyFill="1" applyBorder="1"/>
    <xf numFmtId="165" fontId="3" fillId="2" borderId="8" xfId="1" applyNumberFormat="1" applyFont="1" applyFill="1" applyBorder="1"/>
    <xf numFmtId="4" fontId="2" fillId="2" borderId="8" xfId="0" applyNumberFormat="1" applyFont="1" applyFill="1" applyBorder="1"/>
    <xf numFmtId="165" fontId="3" fillId="2" borderId="6" xfId="1" applyNumberFormat="1" applyFont="1" applyFill="1" applyBorder="1"/>
    <xf numFmtId="0" fontId="3" fillId="2" borderId="7" xfId="0" applyFont="1" applyFill="1" applyBorder="1" applyAlignment="1">
      <alignment horizontal="left" indent="1"/>
    </xf>
    <xf numFmtId="0" fontId="2" fillId="2" borderId="7" xfId="0" applyFont="1" applyFill="1" applyBorder="1" applyAlignment="1">
      <alignment horizontal="left" indent="3"/>
    </xf>
    <xf numFmtId="165" fontId="2" fillId="2" borderId="8" xfId="1" applyNumberFormat="1" applyFont="1" applyFill="1" applyBorder="1"/>
    <xf numFmtId="165" fontId="2" fillId="2" borderId="6" xfId="1" applyNumberFormat="1" applyFont="1" applyFill="1" applyBorder="1"/>
    <xf numFmtId="165" fontId="7" fillId="2" borderId="8" xfId="1" applyNumberFormat="1" applyFont="1" applyFill="1" applyBorder="1"/>
    <xf numFmtId="4" fontId="7" fillId="2" borderId="8" xfId="0" applyNumberFormat="1" applyFont="1" applyFill="1" applyBorder="1"/>
    <xf numFmtId="165" fontId="7" fillId="2" borderId="6" xfId="1" applyNumberFormat="1" applyFont="1" applyFill="1" applyBorder="1"/>
    <xf numFmtId="165" fontId="2" fillId="2" borderId="0" xfId="0" applyNumberFormat="1" applyFont="1" applyFill="1"/>
    <xf numFmtId="0" fontId="3" fillId="2" borderId="7" xfId="0" applyFont="1" applyFill="1" applyBorder="1" applyAlignment="1">
      <alignment horizontal="left"/>
    </xf>
    <xf numFmtId="0" fontId="2" fillId="2" borderId="7" xfId="0" applyFont="1" applyFill="1" applyBorder="1" applyAlignment="1">
      <alignment horizontal="left" indent="2"/>
    </xf>
    <xf numFmtId="0" fontId="3" fillId="2" borderId="0" xfId="0" applyFont="1" applyFill="1"/>
    <xf numFmtId="4" fontId="3" fillId="2" borderId="8" xfId="0" applyNumberFormat="1" applyFont="1" applyFill="1" applyBorder="1"/>
    <xf numFmtId="165" fontId="7" fillId="0" borderId="8" xfId="1" applyNumberFormat="1" applyFont="1" applyFill="1" applyBorder="1"/>
    <xf numFmtId="165" fontId="8" fillId="2" borderId="8" xfId="1" applyNumberFormat="1" applyFont="1" applyFill="1" applyBorder="1"/>
    <xf numFmtId="4" fontId="8" fillId="2" borderId="8" xfId="0" applyNumberFormat="1" applyFont="1" applyFill="1" applyBorder="1"/>
    <xf numFmtId="0" fontId="3" fillId="2" borderId="0" xfId="0" applyFont="1" applyFill="1" applyAlignment="1">
      <alignment horizontal="left"/>
    </xf>
    <xf numFmtId="0" fontId="2" fillId="2" borderId="0" xfId="0" applyFont="1" applyFill="1" applyAlignment="1">
      <alignment horizontal="left"/>
    </xf>
    <xf numFmtId="0" fontId="2" fillId="2" borderId="7" xfId="0" applyFont="1" applyFill="1" applyBorder="1" applyAlignment="1">
      <alignment horizontal="left"/>
    </xf>
    <xf numFmtId="0" fontId="3" fillId="2" borderId="13" xfId="0" applyFont="1" applyFill="1" applyBorder="1"/>
    <xf numFmtId="0" fontId="3" fillId="2" borderId="14" xfId="0" applyFont="1" applyFill="1" applyBorder="1"/>
    <xf numFmtId="165" fontId="3" fillId="2" borderId="5" xfId="1" applyNumberFormat="1" applyFont="1" applyFill="1" applyBorder="1"/>
    <xf numFmtId="4" fontId="2" fillId="2" borderId="5" xfId="0" applyNumberFormat="1" applyFont="1" applyFill="1" applyBorder="1"/>
    <xf numFmtId="165" fontId="3" fillId="2" borderId="15" xfId="1" applyNumberFormat="1" applyFont="1" applyFill="1" applyBorder="1"/>
    <xf numFmtId="0" fontId="3" fillId="2" borderId="13" xfId="0" applyFont="1" applyFill="1" applyBorder="1" applyAlignment="1">
      <alignment horizontal="left"/>
    </xf>
    <xf numFmtId="0" fontId="3" fillId="2" borderId="14" xfId="0" applyFont="1" applyFill="1" applyBorder="1" applyAlignment="1">
      <alignment horizontal="left"/>
    </xf>
    <xf numFmtId="0" fontId="3" fillId="4" borderId="13" xfId="0" applyFont="1" applyFill="1" applyBorder="1" applyAlignment="1">
      <alignment horizontal="left"/>
    </xf>
    <xf numFmtId="0" fontId="3" fillId="4" borderId="14" xfId="0" applyFont="1" applyFill="1" applyBorder="1" applyAlignment="1">
      <alignment horizontal="left"/>
    </xf>
    <xf numFmtId="165" fontId="3" fillId="4" borderId="5" xfId="1" applyNumberFormat="1" applyFont="1" applyFill="1" applyBorder="1"/>
    <xf numFmtId="4" fontId="2" fillId="4" borderId="5" xfId="0" applyNumberFormat="1" applyFont="1" applyFill="1" applyBorder="1"/>
    <xf numFmtId="4" fontId="2" fillId="4" borderId="8" xfId="0" applyNumberFormat="1" applyFont="1" applyFill="1" applyBorder="1"/>
    <xf numFmtId="165" fontId="3" fillId="4" borderId="15" xfId="1" applyNumberFormat="1" applyFont="1" applyFill="1" applyBorder="1"/>
    <xf numFmtId="0" fontId="9" fillId="2" borderId="3" xfId="0" applyFont="1" applyFill="1" applyBorder="1" applyAlignment="1">
      <alignment vertical="center"/>
    </xf>
    <xf numFmtId="0" fontId="2" fillId="2" borderId="7" xfId="0" applyFont="1" applyFill="1" applyBorder="1" applyAlignment="1">
      <alignment vertical="center"/>
    </xf>
    <xf numFmtId="0" fontId="2" fillId="2" borderId="11" xfId="0" applyFont="1" applyFill="1" applyBorder="1" applyAlignment="1">
      <alignment vertical="center"/>
    </xf>
    <xf numFmtId="165" fontId="2" fillId="2" borderId="12" xfId="1" applyNumberFormat="1" applyFont="1" applyFill="1" applyBorder="1"/>
    <xf numFmtId="165" fontId="2" fillId="2" borderId="9" xfId="1" applyNumberFormat="1" applyFont="1" applyFill="1" applyBorder="1"/>
    <xf numFmtId="0" fontId="2" fillId="2" borderId="0" xfId="0" applyFont="1" applyFill="1" applyAlignment="1">
      <alignment vertical="center"/>
    </xf>
    <xf numFmtId="37" fontId="3" fillId="2" borderId="0" xfId="1" applyNumberFormat="1" applyFont="1" applyFill="1" applyBorder="1"/>
    <xf numFmtId="4" fontId="3" fillId="2" borderId="0" xfId="0" applyNumberFormat="1" applyFont="1" applyFill="1"/>
    <xf numFmtId="4" fontId="2" fillId="2" borderId="0" xfId="0" applyNumberFormat="1" applyFont="1" applyFill="1"/>
    <xf numFmtId="165" fontId="3" fillId="2" borderId="0" xfId="0" applyNumberFormat="1" applyFont="1" applyFill="1"/>
    <xf numFmtId="167" fontId="2" fillId="2" borderId="0" xfId="0" applyNumberFormat="1" applyFont="1" applyFill="1"/>
    <xf numFmtId="0" fontId="2" fillId="2" borderId="0" xfId="0" applyFont="1" applyFill="1" applyAlignment="1">
      <alignment horizontal="right"/>
    </xf>
    <xf numFmtId="3" fontId="2" fillId="2" borderId="0" xfId="0" applyNumberFormat="1" applyFont="1" applyFill="1"/>
    <xf numFmtId="4" fontId="3" fillId="2" borderId="5" xfId="0" applyNumberFormat="1" applyFont="1" applyFill="1" applyBorder="1"/>
    <xf numFmtId="0" fontId="3" fillId="3" borderId="7" xfId="0" applyFont="1" applyFill="1" applyBorder="1"/>
    <xf numFmtId="0" fontId="2" fillId="2" borderId="7" xfId="0" applyFont="1" applyFill="1" applyBorder="1"/>
    <xf numFmtId="0" fontId="2" fillId="2" borderId="7" xfId="0" applyFont="1" applyFill="1" applyBorder="1" applyAlignment="1">
      <alignment horizontal="left" indent="1"/>
    </xf>
    <xf numFmtId="0" fontId="3" fillId="2" borderId="7" xfId="0" applyFont="1" applyFill="1" applyBorder="1" applyAlignment="1">
      <alignment horizontal="center" vertical="center"/>
    </xf>
    <xf numFmtId="17" fontId="3" fillId="2" borderId="8" xfId="0" applyNumberFormat="1" applyFont="1" applyFill="1" applyBorder="1" applyAlignment="1">
      <alignment horizontal="center" vertical="center" wrapText="1"/>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0" fontId="3" fillId="2" borderId="3" xfId="0" applyFont="1" applyFill="1" applyBorder="1" applyAlignment="1">
      <alignment horizontal="center" vertical="center"/>
    </xf>
    <xf numFmtId="167" fontId="3" fillId="2" borderId="4" xfId="0" applyNumberFormat="1" applyFont="1" applyFill="1" applyBorder="1" applyAlignment="1">
      <alignment horizontal="center" vertical="center" wrapText="1"/>
    </xf>
    <xf numFmtId="165" fontId="3" fillId="2" borderId="4" xfId="0" applyNumberFormat="1" applyFont="1" applyFill="1" applyBorder="1" applyAlignment="1">
      <alignment horizontal="center" vertical="center" wrapText="1"/>
    </xf>
    <xf numFmtId="165" fontId="3" fillId="2" borderId="1" xfId="0" applyNumberFormat="1" applyFont="1" applyFill="1" applyBorder="1" applyAlignment="1">
      <alignment horizontal="center" vertical="center" wrapText="1"/>
    </xf>
    <xf numFmtId="167" fontId="3" fillId="2" borderId="8" xfId="0" applyNumberFormat="1" applyFont="1" applyFill="1" applyBorder="1"/>
    <xf numFmtId="167" fontId="3" fillId="2" borderId="6" xfId="0" applyNumberFormat="1" applyFont="1" applyFill="1" applyBorder="1"/>
    <xf numFmtId="43" fontId="3" fillId="2" borderId="6" xfId="1" applyFont="1" applyFill="1" applyBorder="1"/>
    <xf numFmtId="167" fontId="2" fillId="2" borderId="8" xfId="0" applyNumberFormat="1" applyFont="1" applyFill="1" applyBorder="1"/>
    <xf numFmtId="167" fontId="2" fillId="2" borderId="6" xfId="0" applyNumberFormat="1" applyFont="1" applyFill="1" applyBorder="1"/>
    <xf numFmtId="43" fontId="2" fillId="2" borderId="6" xfId="1" applyFont="1" applyFill="1" applyBorder="1"/>
    <xf numFmtId="43" fontId="2" fillId="2" borderId="8" xfId="1" applyFont="1" applyFill="1" applyBorder="1"/>
    <xf numFmtId="43" fontId="3" fillId="2" borderId="8" xfId="1" applyFont="1" applyFill="1" applyBorder="1"/>
    <xf numFmtId="167" fontId="3" fillId="2" borderId="5" xfId="0" applyNumberFormat="1" applyFont="1" applyFill="1" applyBorder="1"/>
    <xf numFmtId="167" fontId="3" fillId="2" borderId="15" xfId="0" applyNumberFormat="1" applyFont="1" applyFill="1" applyBorder="1"/>
    <xf numFmtId="43" fontId="3" fillId="2" borderId="15" xfId="1" applyFont="1" applyFill="1" applyBorder="1"/>
    <xf numFmtId="167" fontId="12" fillId="2" borderId="5" xfId="0" applyNumberFormat="1" applyFont="1" applyFill="1" applyBorder="1"/>
    <xf numFmtId="167" fontId="3" fillId="4" borderId="5" xfId="0" applyNumberFormat="1" applyFont="1" applyFill="1" applyBorder="1"/>
    <xf numFmtId="4" fontId="3" fillId="4" borderId="5" xfId="0" applyNumberFormat="1" applyFont="1" applyFill="1" applyBorder="1"/>
    <xf numFmtId="167" fontId="3" fillId="4" borderId="15" xfId="0" applyNumberFormat="1" applyFont="1" applyFill="1" applyBorder="1"/>
    <xf numFmtId="43" fontId="3" fillId="4" borderId="15" xfId="1" applyFont="1" applyFill="1" applyBorder="1"/>
    <xf numFmtId="165" fontId="2" fillId="4" borderId="0" xfId="0" applyNumberFormat="1" applyFont="1" applyFill="1" applyAlignment="1">
      <alignment horizontal="left" vertical="center" wrapText="1"/>
    </xf>
    <xf numFmtId="165" fontId="14" fillId="4" borderId="0" xfId="0" applyNumberFormat="1" applyFont="1" applyFill="1" applyAlignment="1">
      <alignment horizontal="center" vertical="center" wrapText="1"/>
    </xf>
    <xf numFmtId="165" fontId="2" fillId="2" borderId="0" xfId="0" applyNumberFormat="1" applyFont="1" applyFill="1" applyAlignment="1">
      <alignment horizontal="left" vertical="center" wrapText="1"/>
    </xf>
    <xf numFmtId="165" fontId="3" fillId="5" borderId="0" xfId="0" applyNumberFormat="1" applyFont="1" applyFill="1" applyAlignment="1">
      <alignment horizontal="left" vertical="center" wrapText="1"/>
    </xf>
    <xf numFmtId="165" fontId="2" fillId="2" borderId="0" xfId="0" applyNumberFormat="1" applyFont="1" applyFill="1" applyAlignment="1">
      <alignment horizontal="left" vertical="center" wrapText="1" indent="1"/>
    </xf>
    <xf numFmtId="43" fontId="2" fillId="2" borderId="0" xfId="1" applyFont="1" applyFill="1" applyBorder="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vertical="justify" wrapText="1"/>
    </xf>
    <xf numFmtId="0" fontId="3" fillId="4" borderId="0" xfId="0" applyFont="1" applyFill="1"/>
    <xf numFmtId="0" fontId="15" fillId="4" borderId="0" xfId="0" applyFont="1" applyFill="1" applyAlignment="1">
      <alignment horizontal="center"/>
    </xf>
    <xf numFmtId="4" fontId="15" fillId="4" borderId="0" xfId="0" applyNumberFormat="1" applyFont="1" applyFill="1" applyAlignment="1">
      <alignment horizontal="center"/>
    </xf>
    <xf numFmtId="43" fontId="2" fillId="2" borderId="0" xfId="1" applyFont="1" applyFill="1" applyBorder="1"/>
    <xf numFmtId="0" fontId="3" fillId="5" borderId="0" xfId="0" applyFont="1" applyFill="1"/>
    <xf numFmtId="43" fontId="3" fillId="5" borderId="0" xfId="1" applyFont="1" applyFill="1"/>
    <xf numFmtId="37" fontId="2" fillId="2" borderId="0" xfId="0" applyNumberFormat="1" applyFont="1" applyFill="1"/>
    <xf numFmtId="39" fontId="2" fillId="2" borderId="0" xfId="0" applyNumberFormat="1" applyFont="1" applyFill="1"/>
    <xf numFmtId="16" fontId="2" fillId="2" borderId="0" xfId="0" applyNumberFormat="1" applyFont="1" applyFill="1" applyAlignment="1">
      <alignment horizontal="right"/>
    </xf>
    <xf numFmtId="164" fontId="2" fillId="2" borderId="0" xfId="2" applyFont="1" applyFill="1" applyBorder="1" applyAlignment="1">
      <alignment horizontal="left" vertical="center" wrapText="1"/>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17" fontId="3" fillId="2" borderId="0" xfId="0" quotePrefix="1" applyNumberFormat="1" applyFont="1" applyFill="1" applyAlignment="1">
      <alignment horizontal="center" vertical="center" wrapText="1"/>
    </xf>
    <xf numFmtId="17" fontId="3" fillId="4" borderId="8" xfId="0" applyNumberFormat="1" applyFont="1" applyFill="1" applyBorder="1" applyAlignment="1">
      <alignment horizontal="center" vertical="center" wrapText="1"/>
    </xf>
    <xf numFmtId="17" fontId="18" fillId="4" borderId="12" xfId="0" applyNumberFormat="1" applyFont="1" applyFill="1" applyBorder="1" applyAlignment="1">
      <alignment horizontal="center" vertical="center" wrapText="1"/>
    </xf>
    <xf numFmtId="0" fontId="19" fillId="2" borderId="3" xfId="0" applyFont="1" applyFill="1" applyBorder="1" applyAlignment="1">
      <alignment horizontal="right" vertical="center"/>
    </xf>
    <xf numFmtId="10" fontId="3" fillId="2" borderId="4" xfId="3" applyNumberFormat="1" applyFont="1" applyFill="1" applyBorder="1" applyAlignment="1">
      <alignment horizontal="center" vertical="center" wrapText="1"/>
    </xf>
    <xf numFmtId="0" fontId="3" fillId="2" borderId="8" xfId="0" applyFont="1" applyFill="1" applyBorder="1" applyAlignment="1">
      <alignment horizontal="center" vertical="center"/>
    </xf>
    <xf numFmtId="165" fontId="3" fillId="2" borderId="8" xfId="0" applyNumberFormat="1" applyFont="1" applyFill="1" applyBorder="1"/>
    <xf numFmtId="10" fontId="3" fillId="2" borderId="8" xfId="3" applyNumberFormat="1" applyFont="1" applyFill="1" applyBorder="1" applyAlignment="1">
      <alignment horizontal="center" vertical="center" wrapText="1"/>
    </xf>
    <xf numFmtId="17" fontId="3" fillId="2" borderId="6" xfId="0" applyNumberFormat="1" applyFont="1" applyFill="1" applyBorder="1" applyAlignment="1">
      <alignment horizontal="center" vertical="center" wrapText="1"/>
    </xf>
    <xf numFmtId="0" fontId="3" fillId="2" borderId="7" xfId="0" quotePrefix="1" applyFont="1" applyFill="1" applyBorder="1" applyAlignment="1">
      <alignment horizontal="left"/>
    </xf>
    <xf numFmtId="0" fontId="3" fillId="2" borderId="8" xfId="0" applyFont="1" applyFill="1" applyBorder="1" applyAlignment="1">
      <alignment horizontal="left"/>
    </xf>
    <xf numFmtId="10" fontId="3" fillId="2" borderId="8" xfId="3" applyNumberFormat="1" applyFont="1" applyFill="1" applyBorder="1"/>
    <xf numFmtId="4" fontId="3" fillId="2" borderId="6" xfId="0" applyNumberFormat="1" applyFont="1" applyFill="1" applyBorder="1"/>
    <xf numFmtId="165" fontId="3" fillId="2" borderId="6" xfId="0" applyNumberFormat="1" applyFont="1" applyFill="1" applyBorder="1"/>
    <xf numFmtId="4" fontId="2" fillId="2" borderId="7" xfId="0" quotePrefix="1" applyNumberFormat="1" applyFont="1" applyFill="1" applyBorder="1"/>
    <xf numFmtId="4" fontId="2" fillId="2" borderId="8" xfId="0" applyNumberFormat="1" applyFont="1" applyFill="1" applyBorder="1" applyAlignment="1">
      <alignment horizontal="left" indent="1"/>
    </xf>
    <xf numFmtId="165" fontId="2" fillId="2" borderId="8" xfId="0" applyNumberFormat="1" applyFont="1" applyFill="1" applyBorder="1"/>
    <xf numFmtId="10" fontId="2" fillId="2" borderId="8" xfId="3" applyNumberFormat="1" applyFont="1" applyFill="1" applyBorder="1"/>
    <xf numFmtId="4" fontId="2" fillId="2" borderId="6" xfId="0" applyNumberFormat="1" applyFont="1" applyFill="1" applyBorder="1"/>
    <xf numFmtId="165" fontId="2" fillId="2" borderId="6" xfId="0" applyNumberFormat="1" applyFont="1" applyFill="1" applyBorder="1"/>
    <xf numFmtId="169" fontId="3" fillId="2" borderId="7" xfId="0" quotePrefix="1" applyNumberFormat="1" applyFont="1" applyFill="1" applyBorder="1" applyAlignment="1">
      <alignment horizontal="left"/>
    </xf>
    <xf numFmtId="170" fontId="2" fillId="2" borderId="7" xfId="0" quotePrefix="1" applyNumberFormat="1" applyFont="1" applyFill="1" applyBorder="1" applyAlignment="1">
      <alignment horizontal="left"/>
    </xf>
    <xf numFmtId="4" fontId="20" fillId="2" borderId="8" xfId="0" applyNumberFormat="1" applyFont="1" applyFill="1" applyBorder="1" applyAlignment="1">
      <alignment horizontal="left" indent="1"/>
    </xf>
    <xf numFmtId="0" fontId="3" fillId="3" borderId="8" xfId="0" applyFont="1" applyFill="1" applyBorder="1" applyAlignment="1">
      <alignment horizontal="left"/>
    </xf>
    <xf numFmtId="4" fontId="2" fillId="3" borderId="8" xfId="0" applyNumberFormat="1" applyFont="1" applyFill="1" applyBorder="1" applyAlignment="1">
      <alignment horizontal="left" indent="1"/>
    </xf>
    <xf numFmtId="1" fontId="2" fillId="2" borderId="7" xfId="0" quotePrefix="1" applyNumberFormat="1" applyFont="1" applyFill="1" applyBorder="1" applyAlignment="1">
      <alignment horizontal="left"/>
    </xf>
    <xf numFmtId="4" fontId="6" fillId="2" borderId="8" xfId="0" applyNumberFormat="1" applyFont="1" applyFill="1" applyBorder="1" applyAlignment="1">
      <alignment horizontal="left" indent="1"/>
    </xf>
    <xf numFmtId="0" fontId="2" fillId="2" borderId="11" xfId="0" applyFont="1" applyFill="1" applyBorder="1" applyAlignment="1">
      <alignment horizontal="left"/>
    </xf>
    <xf numFmtId="165" fontId="2" fillId="2" borderId="12" xfId="0" applyNumberFormat="1" applyFont="1" applyFill="1" applyBorder="1"/>
    <xf numFmtId="10" fontId="2" fillId="2" borderId="12" xfId="3" applyNumberFormat="1" applyFont="1" applyFill="1" applyBorder="1"/>
    <xf numFmtId="4" fontId="2" fillId="2" borderId="9" xfId="0" applyNumberFormat="1" applyFont="1" applyFill="1" applyBorder="1"/>
    <xf numFmtId="165" fontId="2" fillId="2" borderId="9" xfId="0" applyNumberFormat="1" applyFont="1" applyFill="1" applyBorder="1"/>
    <xf numFmtId="0" fontId="3" fillId="3" borderId="7" xfId="0" applyFont="1" applyFill="1" applyBorder="1" applyAlignment="1">
      <alignment horizontal="left"/>
    </xf>
    <xf numFmtId="165" fontId="3" fillId="3" borderId="8" xfId="0" applyNumberFormat="1" applyFont="1" applyFill="1" applyBorder="1"/>
    <xf numFmtId="10" fontId="3" fillId="3" borderId="8" xfId="3" applyNumberFormat="1" applyFont="1" applyFill="1" applyBorder="1"/>
    <xf numFmtId="4" fontId="3" fillId="3" borderId="6" xfId="0" applyNumberFormat="1" applyFont="1" applyFill="1" applyBorder="1"/>
    <xf numFmtId="165" fontId="3" fillId="3" borderId="6" xfId="0" applyNumberFormat="1" applyFont="1" applyFill="1" applyBorder="1"/>
    <xf numFmtId="0" fontId="3" fillId="3" borderId="0" xfId="0" applyFont="1" applyFill="1"/>
    <xf numFmtId="168" fontId="2" fillId="3" borderId="0" xfId="0" applyNumberFormat="1" applyFont="1" applyFill="1"/>
    <xf numFmtId="4" fontId="2" fillId="3" borderId="7" xfId="0" quotePrefix="1" applyNumberFormat="1" applyFont="1" applyFill="1" applyBorder="1"/>
    <xf numFmtId="0" fontId="2" fillId="3" borderId="0" xfId="0" applyFont="1" applyFill="1"/>
    <xf numFmtId="165" fontId="2" fillId="3" borderId="0" xfId="0" applyNumberFormat="1" applyFont="1" applyFill="1"/>
    <xf numFmtId="4" fontId="2" fillId="3" borderId="11" xfId="0" quotePrefix="1" applyNumberFormat="1" applyFont="1" applyFill="1" applyBorder="1"/>
    <xf numFmtId="0" fontId="3" fillId="3" borderId="11" xfId="0" applyFont="1" applyFill="1" applyBorder="1" applyAlignment="1">
      <alignment horizontal="left"/>
    </xf>
    <xf numFmtId="165" fontId="3" fillId="3" borderId="12" xfId="0" applyNumberFormat="1" applyFont="1" applyFill="1" applyBorder="1"/>
    <xf numFmtId="10" fontId="3" fillId="3" borderId="12" xfId="3" applyNumberFormat="1" applyFont="1" applyFill="1" applyBorder="1"/>
    <xf numFmtId="4" fontId="3" fillId="3" borderId="9" xfId="0" applyNumberFormat="1" applyFont="1" applyFill="1" applyBorder="1"/>
    <xf numFmtId="165" fontId="3" fillId="3" borderId="9" xfId="0" applyNumberFormat="1" applyFont="1" applyFill="1" applyBorder="1"/>
    <xf numFmtId="0" fontId="3" fillId="4" borderId="13" xfId="0" applyFont="1" applyFill="1" applyBorder="1"/>
    <xf numFmtId="0" fontId="3" fillId="4" borderId="14" xfId="0" applyFont="1" applyFill="1" applyBorder="1"/>
    <xf numFmtId="165" fontId="3" fillId="4" borderId="5" xfId="0" applyNumberFormat="1" applyFont="1" applyFill="1" applyBorder="1"/>
    <xf numFmtId="9" fontId="3" fillId="4" borderId="5" xfId="3" applyFont="1" applyFill="1" applyBorder="1"/>
    <xf numFmtId="4" fontId="3" fillId="4" borderId="15" xfId="0" applyNumberFormat="1" applyFont="1" applyFill="1" applyBorder="1"/>
    <xf numFmtId="165" fontId="3" fillId="4" borderId="15" xfId="0" applyNumberFormat="1" applyFont="1" applyFill="1" applyBorder="1"/>
    <xf numFmtId="0" fontId="2" fillId="2" borderId="3" xfId="0" applyFont="1" applyFill="1" applyBorder="1"/>
    <xf numFmtId="43" fontId="3" fillId="2" borderId="1" xfId="1" applyFont="1" applyFill="1" applyBorder="1" applyAlignment="1">
      <alignment horizontal="center" vertical="center" wrapText="1"/>
    </xf>
    <xf numFmtId="0" fontId="2" fillId="2" borderId="8" xfId="0" applyFont="1" applyFill="1" applyBorder="1"/>
    <xf numFmtId="170" fontId="2" fillId="2" borderId="7" xfId="0" quotePrefix="1" applyNumberFormat="1" applyFont="1" applyFill="1" applyBorder="1"/>
    <xf numFmtId="2" fontId="2" fillId="2" borderId="6" xfId="0" applyNumberFormat="1" applyFont="1" applyFill="1" applyBorder="1"/>
    <xf numFmtId="2" fontId="3" fillId="2" borderId="6" xfId="0" applyNumberFormat="1" applyFont="1" applyFill="1" applyBorder="1"/>
    <xf numFmtId="0" fontId="2" fillId="2" borderId="12" xfId="0" applyFont="1" applyFill="1" applyBorder="1" applyAlignment="1">
      <alignment horizontal="left"/>
    </xf>
    <xf numFmtId="2" fontId="2" fillId="2" borderId="9" xfId="0" applyNumberFormat="1" applyFont="1" applyFill="1" applyBorder="1"/>
    <xf numFmtId="10" fontId="3" fillId="4" borderId="5" xfId="3" applyNumberFormat="1" applyFont="1" applyFill="1" applyBorder="1"/>
    <xf numFmtId="165" fontId="3" fillId="3" borderId="0" xfId="0" applyNumberFormat="1" applyFont="1" applyFill="1"/>
    <xf numFmtId="10" fontId="3" fillId="3" borderId="0" xfId="3" applyNumberFormat="1" applyFont="1" applyFill="1" applyBorder="1"/>
    <xf numFmtId="4" fontId="3" fillId="3" borderId="0" xfId="0" applyNumberFormat="1" applyFont="1" applyFill="1"/>
    <xf numFmtId="0" fontId="3" fillId="3" borderId="2" xfId="0" applyFont="1" applyFill="1" applyBorder="1"/>
    <xf numFmtId="0" fontId="3" fillId="3" borderId="3" xfId="0" applyFont="1" applyFill="1" applyBorder="1"/>
    <xf numFmtId="165" fontId="3" fillId="3" borderId="4" xfId="0" applyNumberFormat="1" applyFont="1" applyFill="1" applyBorder="1"/>
    <xf numFmtId="10" fontId="3" fillId="3" borderId="4" xfId="3" applyNumberFormat="1" applyFont="1" applyFill="1" applyBorder="1"/>
    <xf numFmtId="4" fontId="3" fillId="3" borderId="1" xfId="0" applyNumberFormat="1" applyFont="1" applyFill="1" applyBorder="1"/>
    <xf numFmtId="0" fontId="3" fillId="3" borderId="10" xfId="0" applyFont="1" applyFill="1" applyBorder="1"/>
    <xf numFmtId="0" fontId="3" fillId="3" borderId="11" xfId="0" applyFont="1" applyFill="1" applyBorder="1"/>
    <xf numFmtId="0" fontId="3" fillId="2" borderId="0" xfId="0" applyFont="1" applyFill="1" applyAlignment="1">
      <alignment vertical="center"/>
    </xf>
    <xf numFmtId="0" fontId="22" fillId="2" borderId="0" xfId="0" applyFont="1" applyFill="1" applyAlignment="1">
      <alignment horizontal="left" vertical="center" wrapText="1" indent="2"/>
    </xf>
    <xf numFmtId="0" fontId="19" fillId="2" borderId="3" xfId="0" applyFont="1" applyFill="1" applyBorder="1" applyAlignment="1">
      <alignment horizontal="left" vertical="center"/>
    </xf>
    <xf numFmtId="0" fontId="2" fillId="2" borderId="7" xfId="0" quotePrefix="1" applyFont="1" applyFill="1" applyBorder="1"/>
    <xf numFmtId="2" fontId="2" fillId="2" borderId="8" xfId="0" applyNumberFormat="1" applyFont="1" applyFill="1" applyBorder="1"/>
    <xf numFmtId="9" fontId="3" fillId="2" borderId="8" xfId="3" applyFont="1" applyFill="1" applyBorder="1"/>
    <xf numFmtId="4" fontId="2" fillId="2" borderId="12" xfId="0" applyNumberFormat="1" applyFont="1" applyFill="1" applyBorder="1"/>
    <xf numFmtId="0" fontId="2" fillId="4" borderId="0" xfId="0" applyFont="1" applyFill="1"/>
    <xf numFmtId="165" fontId="3" fillId="4" borderId="0" xfId="0" applyNumberFormat="1" applyFont="1" applyFill="1"/>
    <xf numFmtId="0" fontId="5" fillId="2" borderId="0" xfId="0" applyFont="1" applyFill="1" applyAlignment="1">
      <alignment horizontal="center"/>
    </xf>
    <xf numFmtId="165" fontId="25" fillId="4" borderId="2" xfId="0" applyNumberFormat="1" applyFont="1" applyFill="1" applyBorder="1" applyAlignment="1">
      <alignment horizontal="center" vertical="center"/>
    </xf>
    <xf numFmtId="43" fontId="26" fillId="4" borderId="0" xfId="1" applyFont="1" applyFill="1" applyBorder="1" applyAlignment="1">
      <alignment horizontal="center" vertical="center"/>
    </xf>
    <xf numFmtId="0" fontId="3" fillId="4" borderId="15" xfId="0" applyFont="1" applyFill="1" applyBorder="1" applyAlignment="1">
      <alignment horizontal="center"/>
    </xf>
    <xf numFmtId="165" fontId="3" fillId="2" borderId="4" xfId="0" applyNumberFormat="1" applyFont="1" applyFill="1" applyBorder="1"/>
    <xf numFmtId="165" fontId="3" fillId="2" borderId="1" xfId="0" applyNumberFormat="1" applyFont="1" applyFill="1" applyBorder="1"/>
    <xf numFmtId="0" fontId="3" fillId="2" borderId="0" xfId="0" applyFont="1" applyFill="1" applyAlignment="1">
      <alignment horizontal="left" indent="1"/>
    </xf>
    <xf numFmtId="0" fontId="2" fillId="2" borderId="0" xfId="0" applyFont="1" applyFill="1" applyAlignment="1">
      <alignment horizontal="left" indent="2"/>
    </xf>
    <xf numFmtId="0" fontId="2" fillId="2" borderId="0" xfId="0" applyFont="1" applyFill="1" applyAlignment="1">
      <alignment horizontal="left" indent="1"/>
    </xf>
    <xf numFmtId="0" fontId="2" fillId="2" borderId="0" xfId="0" applyFont="1" applyFill="1" applyAlignment="1">
      <alignment horizontal="left" wrapText="1" indent="1"/>
    </xf>
    <xf numFmtId="0" fontId="3" fillId="4" borderId="14" xfId="0" applyFont="1" applyFill="1" applyBorder="1" applyAlignment="1">
      <alignment horizontal="center"/>
    </xf>
    <xf numFmtId="0" fontId="2" fillId="3" borderId="0" xfId="0" applyFont="1" applyFill="1" applyAlignment="1">
      <alignment horizontal="justify" wrapText="1"/>
    </xf>
    <xf numFmtId="165" fontId="2" fillId="3" borderId="5" xfId="0" applyNumberFormat="1" applyFont="1" applyFill="1" applyBorder="1" applyAlignment="1">
      <alignment vertical="center"/>
    </xf>
    <xf numFmtId="0" fontId="3" fillId="4" borderId="13" xfId="0" applyFont="1" applyFill="1" applyBorder="1" applyAlignment="1">
      <alignment horizontal="justify" wrapText="1"/>
    </xf>
    <xf numFmtId="165" fontId="3" fillId="4" borderId="5" xfId="0" applyNumberFormat="1" applyFont="1" applyFill="1" applyBorder="1" applyAlignment="1">
      <alignment horizontal="right" vertical="center"/>
    </xf>
    <xf numFmtId="165" fontId="3" fillId="4" borderId="5" xfId="0" applyNumberFormat="1" applyFont="1" applyFill="1" applyBorder="1" applyAlignment="1">
      <alignment vertical="center"/>
    </xf>
    <xf numFmtId="0" fontId="2" fillId="3" borderId="2" xfId="0" applyFont="1" applyFill="1" applyBorder="1" applyAlignment="1">
      <alignment horizontal="justify" wrapText="1"/>
    </xf>
    <xf numFmtId="165" fontId="2" fillId="3" borderId="4" xfId="0" applyNumberFormat="1" applyFont="1" applyFill="1" applyBorder="1" applyAlignment="1">
      <alignment vertical="center"/>
    </xf>
    <xf numFmtId="165" fontId="2" fillId="3" borderId="1" xfId="0" applyNumberFormat="1" applyFont="1" applyFill="1" applyBorder="1" applyAlignment="1">
      <alignment vertical="center"/>
    </xf>
    <xf numFmtId="165" fontId="2" fillId="3" borderId="12" xfId="0" applyNumberFormat="1" applyFont="1" applyFill="1" applyBorder="1" applyAlignment="1">
      <alignment vertical="center"/>
    </xf>
    <xf numFmtId="0" fontId="27" fillId="3" borderId="0" xfId="0" applyFont="1" applyFill="1" applyAlignment="1">
      <alignment wrapText="1"/>
    </xf>
    <xf numFmtId="0" fontId="27" fillId="3" borderId="0" xfId="0" applyFont="1" applyFill="1"/>
    <xf numFmtId="166" fontId="27" fillId="3" borderId="0" xfId="0" applyNumberFormat="1" applyFont="1" applyFill="1" applyAlignment="1">
      <alignment horizontal="right"/>
    </xf>
    <xf numFmtId="43" fontId="28" fillId="3" borderId="21" xfId="1" applyFont="1" applyFill="1" applyBorder="1" applyAlignment="1" applyProtection="1">
      <alignment vertical="center"/>
      <protection locked="0"/>
    </xf>
    <xf numFmtId="43" fontId="28" fillId="3" borderId="22" xfId="1" applyFont="1" applyFill="1" applyBorder="1" applyAlignment="1" applyProtection="1">
      <alignment vertical="center"/>
      <protection locked="0"/>
    </xf>
    <xf numFmtId="0" fontId="29" fillId="3" borderId="20" xfId="0" applyFont="1" applyFill="1" applyBorder="1" applyAlignment="1">
      <alignment vertical="center" wrapText="1"/>
    </xf>
    <xf numFmtId="43" fontId="29" fillId="3" borderId="21" xfId="1" applyFont="1" applyFill="1" applyBorder="1" applyAlignment="1" applyProtection="1">
      <alignment vertical="center"/>
      <protection locked="0"/>
    </xf>
    <xf numFmtId="43" fontId="29" fillId="3" borderId="22" xfId="1" applyFont="1" applyFill="1" applyBorder="1" applyAlignment="1" applyProtection="1">
      <alignment vertical="center"/>
      <protection locked="0"/>
    </xf>
    <xf numFmtId="43" fontId="29" fillId="3" borderId="23" xfId="1" applyFont="1" applyFill="1" applyBorder="1" applyAlignment="1" applyProtection="1">
      <alignment vertical="center"/>
      <protection locked="0"/>
    </xf>
    <xf numFmtId="43" fontId="29" fillId="3" borderId="24" xfId="1" applyFont="1" applyFill="1" applyBorder="1" applyAlignment="1" applyProtection="1">
      <alignment vertical="center"/>
      <protection locked="0"/>
    </xf>
    <xf numFmtId="43" fontId="28" fillId="5" borderId="15" xfId="1" applyFont="1" applyFill="1" applyBorder="1" applyAlignment="1" applyProtection="1">
      <alignment vertical="center"/>
      <protection locked="0"/>
    </xf>
    <xf numFmtId="43" fontId="28" fillId="5" borderId="14" xfId="1" applyFont="1" applyFill="1" applyBorder="1" applyAlignment="1" applyProtection="1">
      <alignment vertical="center"/>
      <protection locked="0"/>
    </xf>
    <xf numFmtId="43" fontId="29" fillId="3" borderId="8" xfId="1" applyFont="1" applyFill="1" applyBorder="1" applyAlignment="1" applyProtection="1">
      <alignment vertical="center"/>
      <protection locked="0"/>
    </xf>
    <xf numFmtId="0" fontId="29" fillId="5" borderId="25" xfId="0" applyFont="1" applyFill="1" applyBorder="1" applyAlignment="1">
      <alignment vertical="center" wrapText="1"/>
    </xf>
    <xf numFmtId="43" fontId="29" fillId="5" borderId="12" xfId="1" applyFont="1" applyFill="1" applyBorder="1" applyAlignment="1" applyProtection="1">
      <alignment vertical="center"/>
      <protection locked="0"/>
    </xf>
    <xf numFmtId="0" fontId="29" fillId="3" borderId="13" xfId="0" applyFont="1" applyFill="1" applyBorder="1" applyAlignment="1">
      <alignment vertical="center" wrapText="1"/>
    </xf>
    <xf numFmtId="0" fontId="29" fillId="3" borderId="14" xfId="0" applyFont="1" applyFill="1" applyBorder="1" applyAlignment="1">
      <alignment vertical="center" wrapText="1"/>
    </xf>
    <xf numFmtId="0" fontId="27" fillId="3" borderId="15" xfId="0" applyFont="1" applyFill="1" applyBorder="1"/>
    <xf numFmtId="43" fontId="27" fillId="3" borderId="13" xfId="1" applyFont="1" applyFill="1" applyBorder="1"/>
    <xf numFmtId="0" fontId="29" fillId="3" borderId="30" xfId="0" applyFont="1" applyFill="1" applyBorder="1" applyAlignment="1">
      <alignment vertical="center" wrapText="1"/>
    </xf>
    <xf numFmtId="4" fontId="29" fillId="3" borderId="30" xfId="0" applyNumberFormat="1" applyFont="1" applyFill="1" applyBorder="1" applyAlignment="1" applyProtection="1">
      <alignment vertical="center"/>
      <protection locked="0"/>
    </xf>
    <xf numFmtId="0" fontId="28" fillId="4" borderId="29" xfId="0" applyFont="1" applyFill="1" applyBorder="1" applyAlignment="1">
      <alignment vertical="center" wrapText="1"/>
    </xf>
    <xf numFmtId="0" fontId="28" fillId="4" borderId="13" xfId="0" applyFont="1" applyFill="1" applyBorder="1" applyAlignment="1">
      <alignment vertical="center" wrapText="1"/>
    </xf>
    <xf numFmtId="0" fontId="28" fillId="4" borderId="14" xfId="0" applyFont="1" applyFill="1" applyBorder="1" applyAlignment="1">
      <alignment vertical="center" wrapText="1"/>
    </xf>
    <xf numFmtId="0" fontId="29" fillId="3" borderId="0" xfId="0" applyFont="1" applyFill="1" applyAlignment="1">
      <alignment vertical="center" wrapText="1"/>
    </xf>
    <xf numFmtId="0" fontId="29" fillId="3" borderId="7" xfId="0" applyFont="1" applyFill="1" applyBorder="1" applyAlignment="1">
      <alignment vertical="center" wrapText="1"/>
    </xf>
    <xf numFmtId="43" fontId="29" fillId="3" borderId="31" xfId="1" applyFont="1" applyFill="1" applyBorder="1" applyAlignment="1" applyProtection="1">
      <alignment vertical="center"/>
      <protection locked="0"/>
    </xf>
    <xf numFmtId="0" fontId="29" fillId="3" borderId="10" xfId="0" applyFont="1" applyFill="1" applyBorder="1" applyAlignment="1">
      <alignment vertical="center" wrapText="1"/>
    </xf>
    <xf numFmtId="0" fontId="27" fillId="3" borderId="10" xfId="0" applyFont="1" applyFill="1" applyBorder="1"/>
    <xf numFmtId="0" fontId="29" fillId="3" borderId="0" xfId="0" applyFont="1" applyFill="1" applyAlignment="1">
      <alignment horizontal="left" vertical="center" wrapText="1" indent="1"/>
    </xf>
    <xf numFmtId="0" fontId="29" fillId="3" borderId="10" xfId="0" applyFont="1" applyFill="1" applyBorder="1" applyAlignment="1">
      <alignment horizontal="left" vertical="center" wrapText="1" indent="1"/>
    </xf>
    <xf numFmtId="43" fontId="29" fillId="3" borderId="12" xfId="1" applyFont="1" applyFill="1" applyBorder="1" applyAlignment="1" applyProtection="1">
      <alignment vertical="center"/>
      <protection locked="0"/>
    </xf>
    <xf numFmtId="0" fontId="27" fillId="3" borderId="0" xfId="0" applyFont="1" applyFill="1" applyAlignment="1">
      <alignment horizontal="right"/>
    </xf>
    <xf numFmtId="0" fontId="29" fillId="3" borderId="19" xfId="0" applyFont="1" applyFill="1" applyBorder="1" applyAlignment="1">
      <alignment vertical="center" wrapText="1"/>
    </xf>
    <xf numFmtId="43" fontId="29" fillId="5" borderId="15" xfId="1" applyFont="1" applyFill="1" applyBorder="1" applyAlignment="1" applyProtection="1">
      <alignment vertical="center"/>
      <protection locked="0"/>
    </xf>
    <xf numFmtId="43" fontId="29" fillId="3" borderId="33" xfId="1" applyFont="1" applyFill="1" applyBorder="1" applyAlignment="1" applyProtection="1">
      <alignment vertical="center"/>
      <protection locked="0"/>
    </xf>
    <xf numFmtId="0" fontId="29" fillId="4" borderId="25" xfId="0" applyFont="1" applyFill="1" applyBorder="1" applyAlignment="1">
      <alignment vertical="center" wrapText="1"/>
    </xf>
    <xf numFmtId="0" fontId="29" fillId="3" borderId="34" xfId="0" applyFont="1" applyFill="1" applyBorder="1" applyAlignment="1">
      <alignment vertical="center" wrapText="1"/>
    </xf>
    <xf numFmtId="0" fontId="29" fillId="3" borderId="35" xfId="0" applyFont="1" applyFill="1" applyBorder="1" applyAlignment="1">
      <alignment vertical="center" wrapText="1"/>
    </xf>
    <xf numFmtId="0" fontId="29" fillId="3" borderId="36" xfId="0" applyFont="1" applyFill="1" applyBorder="1" applyAlignment="1">
      <alignment vertical="center" wrapText="1"/>
    </xf>
    <xf numFmtId="43" fontId="27" fillId="3" borderId="6" xfId="1" applyFont="1" applyFill="1" applyBorder="1" applyAlignment="1">
      <alignment wrapText="1"/>
    </xf>
    <xf numFmtId="43" fontId="27" fillId="3" borderId="7" xfId="1" applyFont="1" applyFill="1" applyBorder="1" applyAlignment="1">
      <alignment wrapText="1"/>
    </xf>
    <xf numFmtId="43" fontId="27" fillId="3" borderId="0" xfId="1" applyFont="1" applyFill="1" applyBorder="1" applyAlignment="1">
      <alignment wrapText="1"/>
    </xf>
    <xf numFmtId="0" fontId="29" fillId="3" borderId="37" xfId="0" applyFont="1" applyFill="1" applyBorder="1" applyAlignment="1">
      <alignment vertical="center" wrapText="1"/>
    </xf>
    <xf numFmtId="43" fontId="29" fillId="4" borderId="15" xfId="1" applyFont="1" applyFill="1" applyBorder="1" applyAlignment="1" applyProtection="1">
      <alignment vertical="center"/>
      <protection locked="0"/>
    </xf>
    <xf numFmtId="43" fontId="29" fillId="4" borderId="14" xfId="1" applyFont="1" applyFill="1" applyBorder="1" applyAlignment="1" applyProtection="1">
      <alignment vertical="center"/>
      <protection locked="0"/>
    </xf>
    <xf numFmtId="43" fontId="29" fillId="3" borderId="38" xfId="1" applyFont="1" applyFill="1" applyBorder="1" applyAlignment="1" applyProtection="1">
      <alignment vertical="center"/>
      <protection locked="0"/>
    </xf>
    <xf numFmtId="3" fontId="3" fillId="2" borderId="0" xfId="0" applyNumberFormat="1" applyFont="1" applyFill="1" applyAlignment="1">
      <alignment horizontal="center"/>
    </xf>
    <xf numFmtId="0" fontId="2" fillId="4" borderId="3" xfId="0" applyFont="1" applyFill="1" applyBorder="1"/>
    <xf numFmtId="0" fontId="3" fillId="2" borderId="0" xfId="0" applyFont="1" applyFill="1" applyAlignment="1">
      <alignment horizontal="center" vertical="center" wrapText="1"/>
    </xf>
    <xf numFmtId="0" fontId="2" fillId="2" borderId="1" xfId="0" applyFont="1" applyFill="1" applyBorder="1"/>
    <xf numFmtId="165" fontId="3" fillId="2" borderId="3" xfId="0" applyNumberFormat="1" applyFont="1" applyFill="1" applyBorder="1"/>
    <xf numFmtId="0" fontId="2" fillId="2" borderId="0" xfId="0" applyFont="1" applyFill="1" applyAlignment="1">
      <alignment horizontal="left" indent="3"/>
    </xf>
    <xf numFmtId="0" fontId="2" fillId="3" borderId="0" xfId="0" applyFont="1" applyFill="1" applyAlignment="1">
      <alignment horizontal="left" indent="3"/>
    </xf>
    <xf numFmtId="0" fontId="2" fillId="3" borderId="0" xfId="0" applyFont="1" applyFill="1" applyAlignment="1">
      <alignment horizontal="left" indent="2"/>
    </xf>
    <xf numFmtId="0" fontId="2" fillId="2" borderId="9" xfId="0" applyFont="1" applyFill="1" applyBorder="1"/>
    <xf numFmtId="0" fontId="3" fillId="2" borderId="13" xfId="0" applyFont="1" applyFill="1" applyBorder="1" applyAlignment="1">
      <alignment horizontal="left" indent="1"/>
    </xf>
    <xf numFmtId="0" fontId="3" fillId="4" borderId="13" xfId="0" applyFont="1" applyFill="1" applyBorder="1" applyAlignment="1">
      <alignment vertical="center"/>
    </xf>
    <xf numFmtId="0" fontId="2" fillId="4" borderId="13" xfId="0" applyFont="1" applyFill="1" applyBorder="1"/>
    <xf numFmtId="165" fontId="3" fillId="4" borderId="14" xfId="0" applyNumberFormat="1" applyFont="1" applyFill="1" applyBorder="1"/>
    <xf numFmtId="165" fontId="3" fillId="4" borderId="13" xfId="0" applyNumberFormat="1" applyFont="1" applyFill="1" applyBorder="1"/>
    <xf numFmtId="165" fontId="10" fillId="3" borderId="0" xfId="0" applyNumberFormat="1" applyFont="1" applyFill="1" applyAlignment="1">
      <alignment horizontal="right"/>
    </xf>
    <xf numFmtId="165" fontId="31" fillId="3" borderId="0" xfId="0" applyNumberFormat="1" applyFont="1" applyFill="1"/>
    <xf numFmtId="167" fontId="10" fillId="3" borderId="0" xfId="0" applyNumberFormat="1" applyFont="1" applyFill="1" applyAlignment="1">
      <alignment horizontal="right"/>
    </xf>
    <xf numFmtId="168" fontId="10" fillId="3" borderId="0" xfId="0" applyNumberFormat="1" applyFont="1" applyFill="1" applyAlignment="1">
      <alignment horizontal="right"/>
    </xf>
    <xf numFmtId="168" fontId="10" fillId="3" borderId="0" xfId="0" applyNumberFormat="1" applyFont="1" applyFill="1"/>
    <xf numFmtId="0" fontId="32" fillId="4" borderId="14" xfId="0" applyFont="1" applyFill="1" applyBorder="1" applyAlignment="1">
      <alignment horizontal="center" vertical="center" wrapText="1"/>
    </xf>
    <xf numFmtId="165" fontId="2" fillId="3" borderId="8" xfId="0" applyNumberFormat="1" applyFont="1" applyFill="1" applyBorder="1"/>
    <xf numFmtId="165" fontId="2" fillId="3" borderId="12" xfId="0" applyNumberFormat="1" applyFont="1" applyFill="1" applyBorder="1"/>
    <xf numFmtId="0" fontId="3" fillId="3" borderId="13" xfId="0" applyFont="1" applyFill="1" applyBorder="1"/>
    <xf numFmtId="165" fontId="3" fillId="3" borderId="13" xfId="0" applyNumberFormat="1" applyFont="1" applyFill="1" applyBorder="1"/>
    <xf numFmtId="165" fontId="3" fillId="2" borderId="13" xfId="0" applyNumberFormat="1" applyFont="1" applyFill="1" applyBorder="1"/>
    <xf numFmtId="165" fontId="3" fillId="3" borderId="0" xfId="0" applyNumberFormat="1" applyFont="1" applyFill="1" applyAlignment="1">
      <alignment horizontal="center"/>
    </xf>
    <xf numFmtId="0" fontId="2" fillId="4" borderId="2" xfId="0" applyFont="1" applyFill="1" applyBorder="1"/>
    <xf numFmtId="0" fontId="3" fillId="4" borderId="2" xfId="0" applyFont="1" applyFill="1" applyBorder="1" applyAlignment="1">
      <alignment horizontal="left"/>
    </xf>
    <xf numFmtId="165" fontId="3" fillId="4" borderId="2" xfId="0" applyNumberFormat="1" applyFont="1" applyFill="1" applyBorder="1" applyAlignment="1">
      <alignment horizontal="center"/>
    </xf>
    <xf numFmtId="165" fontId="3" fillId="4" borderId="3" xfId="0" applyNumberFormat="1" applyFont="1" applyFill="1" applyBorder="1" applyAlignment="1">
      <alignment horizontal="center"/>
    </xf>
    <xf numFmtId="0" fontId="3" fillId="2" borderId="2" xfId="0" applyFont="1" applyFill="1" applyBorder="1" applyAlignment="1">
      <alignment horizontal="left"/>
    </xf>
    <xf numFmtId="165" fontId="3" fillId="3" borderId="2" xfId="0" applyNumberFormat="1" applyFont="1" applyFill="1" applyBorder="1" applyAlignment="1">
      <alignment horizontal="center"/>
    </xf>
    <xf numFmtId="165" fontId="2" fillId="3" borderId="1" xfId="0" applyNumberFormat="1" applyFont="1" applyFill="1" applyBorder="1"/>
    <xf numFmtId="165" fontId="2" fillId="3" borderId="2" xfId="0" applyNumberFormat="1" applyFont="1" applyFill="1" applyBorder="1"/>
    <xf numFmtId="0" fontId="3" fillId="4" borderId="13" xfId="0" applyFont="1" applyFill="1" applyBorder="1" applyAlignment="1">
      <alignment horizontal="left" vertical="center"/>
    </xf>
    <xf numFmtId="0" fontId="3" fillId="4" borderId="13" xfId="0" applyFont="1" applyFill="1" applyBorder="1" applyAlignment="1">
      <alignment horizontal="center" vertical="center"/>
    </xf>
    <xf numFmtId="165" fontId="3" fillId="4" borderId="13" xfId="0" applyNumberFormat="1" applyFont="1" applyFill="1" applyBorder="1" applyAlignment="1">
      <alignment horizontal="center" vertical="center"/>
    </xf>
    <xf numFmtId="165" fontId="3" fillId="4" borderId="14" xfId="0" applyNumberFormat="1" applyFont="1" applyFill="1" applyBorder="1" applyAlignment="1">
      <alignment horizontal="center" vertical="center"/>
    </xf>
    <xf numFmtId="43" fontId="3" fillId="4" borderId="13" xfId="1" applyFont="1" applyFill="1" applyBorder="1" applyAlignment="1">
      <alignment horizontal="center" vertical="center"/>
    </xf>
    <xf numFmtId="0" fontId="4" fillId="3" borderId="2" xfId="0" applyFont="1" applyFill="1" applyBorder="1"/>
    <xf numFmtId="43" fontId="4" fillId="3" borderId="3" xfId="1" applyFont="1" applyFill="1" applyBorder="1" applyAlignment="1"/>
    <xf numFmtId="43" fontId="4" fillId="3" borderId="2" xfId="1" applyFont="1" applyFill="1" applyBorder="1" applyAlignment="1">
      <alignment horizontal="center" vertical="center"/>
    </xf>
    <xf numFmtId="0" fontId="4" fillId="3" borderId="0" xfId="0" applyFont="1" applyFill="1"/>
    <xf numFmtId="43" fontId="4" fillId="3" borderId="0" xfId="1" applyFont="1" applyFill="1" applyBorder="1" applyAlignment="1">
      <alignment horizontal="center" vertical="center"/>
    </xf>
    <xf numFmtId="0" fontId="4" fillId="3" borderId="0" xfId="0" applyFont="1" applyFill="1" applyAlignment="1">
      <alignment vertical="center"/>
    </xf>
    <xf numFmtId="0" fontId="11" fillId="4" borderId="13" xfId="0" applyFont="1" applyFill="1" applyBorder="1" applyAlignment="1">
      <alignment vertical="center"/>
    </xf>
    <xf numFmtId="0" fontId="4" fillId="4" borderId="13" xfId="0" applyFont="1" applyFill="1" applyBorder="1"/>
    <xf numFmtId="43" fontId="4" fillId="4" borderId="13" xfId="1" applyFont="1" applyFill="1" applyBorder="1" applyAlignment="1"/>
    <xf numFmtId="43" fontId="4" fillId="4" borderId="14" xfId="1" applyFont="1" applyFill="1" applyBorder="1" applyAlignment="1"/>
    <xf numFmtId="43" fontId="11" fillId="4" borderId="13" xfId="1" applyFont="1" applyFill="1" applyBorder="1" applyAlignment="1"/>
    <xf numFmtId="0" fontId="11" fillId="4" borderId="3" xfId="0" applyFont="1" applyFill="1" applyBorder="1" applyAlignment="1">
      <alignment vertical="center"/>
    </xf>
    <xf numFmtId="0" fontId="4" fillId="3" borderId="2" xfId="0" applyFont="1" applyFill="1" applyBorder="1" applyAlignment="1">
      <alignment horizontal="center" vertical="center"/>
    </xf>
    <xf numFmtId="43" fontId="4" fillId="3" borderId="2" xfId="1" applyFont="1" applyFill="1" applyBorder="1" applyAlignment="1">
      <alignment horizontal="right" vertical="center"/>
    </xf>
    <xf numFmtId="43" fontId="4" fillId="3" borderId="3" xfId="1" applyFont="1" applyFill="1" applyBorder="1" applyAlignment="1">
      <alignment horizontal="right" vertical="center"/>
    </xf>
    <xf numFmtId="43" fontId="4" fillId="3" borderId="1" xfId="1" applyFont="1" applyFill="1" applyBorder="1" applyAlignment="1">
      <alignment horizontal="center" vertical="center"/>
    </xf>
    <xf numFmtId="0" fontId="4" fillId="3" borderId="0" xfId="0" applyFont="1" applyFill="1" applyAlignment="1">
      <alignment horizontal="center" vertical="center"/>
    </xf>
    <xf numFmtId="43" fontId="4" fillId="3" borderId="0" xfId="1" applyFont="1" applyFill="1" applyBorder="1" applyAlignment="1">
      <alignment horizontal="right" vertical="center"/>
    </xf>
    <xf numFmtId="43" fontId="11" fillId="4" borderId="13" xfId="1" applyFont="1" applyFill="1" applyBorder="1" applyAlignment="1">
      <alignment horizontal="center" vertical="center"/>
    </xf>
    <xf numFmtId="43" fontId="11" fillId="4" borderId="14" xfId="1" applyFont="1" applyFill="1" applyBorder="1" applyAlignment="1">
      <alignment horizontal="center" vertical="center"/>
    </xf>
    <xf numFmtId="0" fontId="11" fillId="3" borderId="0" xfId="0" applyFont="1" applyFill="1"/>
    <xf numFmtId="37" fontId="4" fillId="3" borderId="0" xfId="0" applyNumberFormat="1" applyFont="1" applyFill="1" applyAlignment="1">
      <alignment vertical="center"/>
    </xf>
    <xf numFmtId="0" fontId="4" fillId="3" borderId="2" xfId="4" applyFont="1" applyFill="1" applyBorder="1" applyAlignment="1">
      <alignment vertical="center" wrapText="1"/>
    </xf>
    <xf numFmtId="0" fontId="4" fillId="3" borderId="2" xfId="4" applyFont="1" applyFill="1" applyBorder="1" applyAlignment="1">
      <alignment wrapText="1"/>
    </xf>
    <xf numFmtId="43" fontId="4" fillId="3" borderId="2" xfId="1" applyFont="1" applyFill="1" applyBorder="1" applyAlignment="1">
      <alignment wrapText="1"/>
    </xf>
    <xf numFmtId="49" fontId="4" fillId="3" borderId="0" xfId="0" applyNumberFormat="1" applyFont="1" applyFill="1" applyAlignment="1">
      <alignment wrapText="1"/>
    </xf>
    <xf numFmtId="0" fontId="4" fillId="3" borderId="0" xfId="4" applyFont="1" applyFill="1"/>
    <xf numFmtId="43" fontId="4" fillId="3" borderId="0" xfId="1" applyFont="1" applyFill="1" applyBorder="1" applyAlignment="1"/>
    <xf numFmtId="0" fontId="14" fillId="2" borderId="0" xfId="0" applyFont="1" applyFill="1" applyAlignment="1">
      <alignment wrapText="1"/>
    </xf>
    <xf numFmtId="0" fontId="23" fillId="2" borderId="0" xfId="0" applyFont="1" applyFill="1"/>
    <xf numFmtId="43" fontId="2" fillId="2" borderId="0" xfId="1" applyFont="1" applyFill="1" applyAlignment="1">
      <alignment horizontal="right"/>
    </xf>
    <xf numFmtId="0" fontId="33" fillId="2" borderId="0" xfId="0" applyFont="1" applyFill="1" applyAlignment="1">
      <alignment horizontal="center" wrapText="1"/>
    </xf>
    <xf numFmtId="0" fontId="0" fillId="2" borderId="0" xfId="0" applyFill="1"/>
    <xf numFmtId="0" fontId="4" fillId="2" borderId="0" xfId="0" applyFont="1" applyFill="1"/>
    <xf numFmtId="0" fontId="22" fillId="2" borderId="0" xfId="0" applyFont="1" applyFill="1" applyAlignment="1">
      <alignment horizontal="center" wrapText="1"/>
    </xf>
    <xf numFmtId="0" fontId="32" fillId="2" borderId="0" xfId="0" applyFont="1" applyFill="1" applyAlignment="1">
      <alignment horizontal="right" wrapText="1"/>
    </xf>
    <xf numFmtId="0" fontId="32" fillId="4" borderId="42" xfId="0" applyFont="1" applyFill="1" applyBorder="1" applyAlignment="1">
      <alignment horizontal="center" vertical="center" wrapText="1"/>
    </xf>
    <xf numFmtId="0" fontId="32" fillId="4" borderId="46" xfId="0" applyFont="1" applyFill="1" applyBorder="1" applyAlignment="1">
      <alignment horizontal="center" vertical="center" wrapText="1"/>
    </xf>
    <xf numFmtId="0" fontId="32" fillId="4" borderId="47" xfId="0" applyFont="1" applyFill="1" applyBorder="1" applyAlignment="1">
      <alignment horizontal="center" wrapText="1"/>
    </xf>
    <xf numFmtId="0" fontId="32" fillId="4" borderId="42" xfId="0" applyFont="1" applyFill="1" applyBorder="1" applyAlignment="1">
      <alignment horizontal="center" wrapText="1"/>
    </xf>
    <xf numFmtId="0" fontId="32" fillId="4" borderId="45" xfId="0" applyFont="1" applyFill="1" applyBorder="1" applyAlignment="1">
      <alignment horizontal="center" wrapText="1"/>
    </xf>
    <xf numFmtId="0" fontId="32" fillId="4" borderId="41" xfId="0" applyFont="1" applyFill="1" applyBorder="1" applyAlignment="1">
      <alignment horizontal="center" wrapText="1"/>
    </xf>
    <xf numFmtId="0" fontId="32" fillId="4" borderId="48" xfId="0" applyFont="1" applyFill="1" applyBorder="1" applyAlignment="1">
      <alignment horizontal="center" wrapText="1"/>
    </xf>
    <xf numFmtId="0" fontId="32" fillId="4" borderId="49" xfId="0" applyFont="1" applyFill="1" applyBorder="1" applyAlignment="1">
      <alignment horizontal="center" vertical="center" wrapText="1"/>
    </xf>
    <xf numFmtId="0" fontId="32" fillId="4" borderId="50" xfId="0" applyFont="1" applyFill="1" applyBorder="1" applyAlignment="1">
      <alignment horizontal="center" wrapText="1"/>
    </xf>
    <xf numFmtId="0" fontId="32" fillId="4" borderId="51" xfId="0" applyFont="1" applyFill="1" applyBorder="1" applyAlignment="1">
      <alignment horizontal="center" wrapText="1"/>
    </xf>
    <xf numFmtId="0" fontId="22" fillId="2" borderId="42" xfId="0" applyFont="1" applyFill="1" applyBorder="1" applyAlignment="1">
      <alignment horizontal="center" wrapText="1"/>
    </xf>
    <xf numFmtId="0" fontId="22" fillId="2" borderId="47" xfId="0" applyFont="1" applyFill="1" applyBorder="1" applyAlignment="1">
      <alignment horizontal="center" wrapText="1"/>
    </xf>
    <xf numFmtId="168" fontId="22" fillId="2" borderId="47" xfId="0" applyNumberFormat="1" applyFont="1" applyFill="1" applyBorder="1" applyAlignment="1">
      <alignment horizontal="center" wrapText="1"/>
    </xf>
    <xf numFmtId="0" fontId="22" fillId="2" borderId="45" xfId="0" applyFont="1" applyFill="1" applyBorder="1" applyAlignment="1">
      <alignment horizontal="center" wrapText="1"/>
    </xf>
    <xf numFmtId="0" fontId="32" fillId="2" borderId="46" xfId="0" applyFont="1" applyFill="1" applyBorder="1" applyAlignment="1">
      <alignment horizontal="left" wrapText="1"/>
    </xf>
    <xf numFmtId="165" fontId="32" fillId="2" borderId="41" xfId="0" applyNumberFormat="1" applyFont="1" applyFill="1" applyBorder="1" applyAlignment="1">
      <alignment horizontal="center" wrapText="1"/>
    </xf>
    <xf numFmtId="165" fontId="32" fillId="2" borderId="48" xfId="0" applyNumberFormat="1" applyFont="1" applyFill="1" applyBorder="1" applyAlignment="1">
      <alignment horizontal="center" wrapText="1"/>
    </xf>
    <xf numFmtId="0" fontId="22" fillId="2" borderId="46" xfId="0" applyFont="1" applyFill="1" applyBorder="1" applyAlignment="1">
      <alignment horizontal="center" wrapText="1"/>
    </xf>
    <xf numFmtId="165" fontId="22" fillId="2" borderId="41" xfId="0" applyNumberFormat="1" applyFont="1" applyFill="1" applyBorder="1" applyAlignment="1">
      <alignment horizontal="center" wrapText="1"/>
    </xf>
    <xf numFmtId="165" fontId="22" fillId="2" borderId="48" xfId="0" applyNumberFormat="1" applyFont="1" applyFill="1" applyBorder="1" applyAlignment="1">
      <alignment horizontal="center" wrapText="1"/>
    </xf>
    <xf numFmtId="0" fontId="22" fillId="2" borderId="46" xfId="0" applyFont="1" applyFill="1" applyBorder="1" applyAlignment="1">
      <alignment horizontal="left" wrapText="1" indent="1"/>
    </xf>
    <xf numFmtId="165" fontId="22" fillId="2" borderId="41" xfId="0" applyNumberFormat="1" applyFont="1" applyFill="1" applyBorder="1" applyAlignment="1">
      <alignment horizontal="right" wrapText="1"/>
    </xf>
    <xf numFmtId="165" fontId="22" fillId="2" borderId="48" xfId="0" applyNumberFormat="1" applyFont="1" applyFill="1" applyBorder="1" applyAlignment="1">
      <alignment horizontal="right" wrapText="1"/>
    </xf>
    <xf numFmtId="165" fontId="0" fillId="2" borderId="0" xfId="0" applyNumberFormat="1" applyFill="1"/>
    <xf numFmtId="165" fontId="32" fillId="2" borderId="41" xfId="0" applyNumberFormat="1" applyFont="1" applyFill="1" applyBorder="1" applyAlignment="1">
      <alignment horizontal="right" wrapText="1"/>
    </xf>
    <xf numFmtId="165" fontId="32" fillId="2" borderId="48" xfId="0" applyNumberFormat="1" applyFont="1" applyFill="1" applyBorder="1" applyAlignment="1">
      <alignment horizontal="right" wrapText="1"/>
    </xf>
    <xf numFmtId="0" fontId="22" fillId="2" borderId="49" xfId="0" applyFont="1" applyFill="1" applyBorder="1" applyAlignment="1">
      <alignment horizontal="center" wrapText="1"/>
    </xf>
    <xf numFmtId="0" fontId="22" fillId="2" borderId="41" xfId="0" applyFont="1" applyFill="1" applyBorder="1" applyAlignment="1">
      <alignment horizontal="center" wrapText="1"/>
    </xf>
    <xf numFmtId="0" fontId="22" fillId="2" borderId="48" xfId="0" applyFont="1" applyFill="1" applyBorder="1" applyAlignment="1">
      <alignment horizontal="center" wrapText="1"/>
    </xf>
    <xf numFmtId="0" fontId="32" fillId="4" borderId="44" xfId="0" applyFont="1" applyFill="1" applyBorder="1" applyAlignment="1">
      <alignment horizontal="left" wrapText="1"/>
    </xf>
    <xf numFmtId="165" fontId="32" fillId="4" borderId="39" xfId="0" applyNumberFormat="1" applyFont="1" applyFill="1" applyBorder="1" applyAlignment="1">
      <alignment horizontal="right" wrapText="1"/>
    </xf>
    <xf numFmtId="165" fontId="32" fillId="4" borderId="43" xfId="0" applyNumberFormat="1" applyFont="1" applyFill="1" applyBorder="1" applyAlignment="1">
      <alignment horizontal="right" wrapText="1"/>
    </xf>
    <xf numFmtId="0" fontId="23" fillId="2" borderId="0" xfId="0" applyFont="1" applyFill="1" applyAlignment="1">
      <alignment vertical="center"/>
    </xf>
    <xf numFmtId="168" fontId="0" fillId="2" borderId="0" xfId="0" applyNumberFormat="1" applyFill="1"/>
    <xf numFmtId="4" fontId="0" fillId="2" borderId="0" xfId="0" applyNumberFormat="1" applyFill="1"/>
    <xf numFmtId="0" fontId="0" fillId="2" borderId="0" xfId="0" applyFill="1" applyAlignment="1">
      <alignment horizontal="center"/>
    </xf>
    <xf numFmtId="0" fontId="3" fillId="4" borderId="2" xfId="0" applyFont="1" applyFill="1" applyBorder="1"/>
    <xf numFmtId="0" fontId="3" fillId="4" borderId="12" xfId="0" applyFont="1" applyFill="1" applyBorder="1" applyAlignment="1">
      <alignment horizontal="center"/>
    </xf>
    <xf numFmtId="0" fontId="3" fillId="4" borderId="9" xfId="0" applyFont="1" applyFill="1" applyBorder="1" applyAlignment="1">
      <alignment horizontal="center"/>
    </xf>
    <xf numFmtId="0" fontId="2" fillId="2" borderId="0" xfId="0" applyFont="1" applyFill="1" applyAlignment="1">
      <alignment horizontal="center" vertical="center" wrapText="1"/>
    </xf>
    <xf numFmtId="0" fontId="2" fillId="2" borderId="2" xfId="0" applyFont="1" applyFill="1" applyBorder="1"/>
    <xf numFmtId="165" fontId="2" fillId="2" borderId="4" xfId="0" applyNumberFormat="1" applyFont="1" applyFill="1" applyBorder="1"/>
    <xf numFmtId="165" fontId="2" fillId="2" borderId="0" xfId="0" applyNumberFormat="1" applyFont="1" applyFill="1" applyAlignment="1">
      <alignment horizontal="center"/>
    </xf>
    <xf numFmtId="165" fontId="2" fillId="2" borderId="54" xfId="0" applyNumberFormat="1" applyFont="1" applyFill="1" applyBorder="1"/>
    <xf numFmtId="0" fontId="36" fillId="2" borderId="0" xfId="0" applyFont="1" applyFill="1"/>
    <xf numFmtId="0" fontId="2" fillId="2" borderId="52" xfId="0" applyFont="1" applyFill="1" applyBorder="1" applyAlignment="1">
      <alignment horizontal="left" indent="1"/>
    </xf>
    <xf numFmtId="0" fontId="2" fillId="2" borderId="13" xfId="0" applyFont="1" applyFill="1" applyBorder="1"/>
    <xf numFmtId="0" fontId="2" fillId="2" borderId="14" xfId="0" applyFont="1" applyFill="1" applyBorder="1"/>
    <xf numFmtId="0" fontId="2" fillId="2" borderId="52" xfId="0" applyFont="1" applyFill="1" applyBorder="1"/>
    <xf numFmtId="0" fontId="2" fillId="2" borderId="53" xfId="0" applyFont="1" applyFill="1" applyBorder="1"/>
    <xf numFmtId="165" fontId="2" fillId="3" borderId="8" xfId="0" applyNumberFormat="1" applyFont="1" applyFill="1" applyBorder="1" applyAlignment="1">
      <alignment vertical="center"/>
    </xf>
    <xf numFmtId="0" fontId="2" fillId="2" borderId="2" xfId="0" applyFont="1" applyFill="1" applyBorder="1" applyAlignment="1">
      <alignment horizontal="left"/>
    </xf>
    <xf numFmtId="0" fontId="0" fillId="2" borderId="54" xfId="0" applyFill="1" applyBorder="1"/>
    <xf numFmtId="0" fontId="2" fillId="2" borderId="52" xfId="0" applyFont="1" applyFill="1" applyBorder="1" applyAlignment="1">
      <alignment horizontal="left" indent="2"/>
    </xf>
    <xf numFmtId="165" fontId="2" fillId="3" borderId="52" xfId="0" applyNumberFormat="1" applyFont="1" applyFill="1" applyBorder="1"/>
    <xf numFmtId="165" fontId="2" fillId="2" borderId="2" xfId="0" applyNumberFormat="1" applyFont="1" applyFill="1" applyBorder="1"/>
    <xf numFmtId="0" fontId="2" fillId="2" borderId="54" xfId="0" applyFont="1" applyFill="1" applyBorder="1"/>
    <xf numFmtId="165" fontId="2" fillId="2" borderId="52" xfId="0" applyNumberFormat="1" applyFont="1" applyFill="1" applyBorder="1"/>
    <xf numFmtId="0" fontId="3" fillId="4" borderId="2" xfId="0" applyFont="1" applyFill="1" applyBorder="1" applyAlignment="1">
      <alignment horizontal="center"/>
    </xf>
    <xf numFmtId="0" fontId="0" fillId="2" borderId="2" xfId="0" applyFill="1" applyBorder="1"/>
    <xf numFmtId="165" fontId="2" fillId="2" borderId="2" xfId="0" applyNumberFormat="1" applyFont="1" applyFill="1" applyBorder="1" applyAlignment="1">
      <alignment horizontal="center"/>
    </xf>
    <xf numFmtId="165" fontId="2" fillId="3" borderId="0" xfId="0" applyNumberFormat="1" applyFont="1" applyFill="1" applyAlignment="1">
      <alignment horizontal="center"/>
    </xf>
    <xf numFmtId="165" fontId="2" fillId="2" borderId="2" xfId="0" applyNumberFormat="1" applyFont="1" applyFill="1" applyBorder="1" applyAlignment="1">
      <alignment horizontal="left"/>
    </xf>
    <xf numFmtId="43" fontId="2" fillId="2" borderId="2" xfId="1" applyFont="1" applyFill="1" applyBorder="1" applyAlignment="1">
      <alignment horizontal="left"/>
    </xf>
    <xf numFmtId="43" fontId="2" fillId="2" borderId="0" xfId="1" applyFont="1" applyFill="1" applyBorder="1" applyAlignment="1">
      <alignment horizontal="left"/>
    </xf>
    <xf numFmtId="10" fontId="33" fillId="3" borderId="0" xfId="0" applyNumberFormat="1" applyFont="1" applyFill="1" applyAlignment="1">
      <alignment horizontal="left" vertical="center" wrapText="1"/>
    </xf>
    <xf numFmtId="0" fontId="3" fillId="4" borderId="4" xfId="0" applyFont="1" applyFill="1" applyBorder="1" applyAlignment="1">
      <alignment horizontal="center" vertical="center" wrapText="1"/>
    </xf>
    <xf numFmtId="0" fontId="3" fillId="4" borderId="53" xfId="0" applyFont="1" applyFill="1" applyBorder="1" applyAlignment="1">
      <alignment vertical="center"/>
    </xf>
    <xf numFmtId="0" fontId="3" fillId="4" borderId="1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4" xfId="0" applyFont="1" applyFill="1" applyBorder="1" applyAlignment="1">
      <alignment horizontal="center" vertical="center" wrapText="1"/>
    </xf>
    <xf numFmtId="165" fontId="2" fillId="2" borderId="8" xfId="0" applyNumberFormat="1" applyFont="1" applyFill="1" applyBorder="1" applyAlignment="1">
      <alignment horizontal="right" vertical="center" wrapText="1"/>
    </xf>
    <xf numFmtId="165" fontId="2" fillId="2" borderId="54" xfId="0" applyNumberFormat="1" applyFont="1" applyFill="1" applyBorder="1" applyAlignment="1">
      <alignment horizontal="right" vertical="center" wrapText="1"/>
    </xf>
    <xf numFmtId="165" fontId="2" fillId="2" borderId="7" xfId="0" applyNumberFormat="1" applyFont="1" applyFill="1" applyBorder="1" applyAlignment="1">
      <alignment horizontal="right" vertical="center" wrapText="1"/>
    </xf>
    <xf numFmtId="165" fontId="2" fillId="2" borderId="0" xfId="0" applyNumberFormat="1" applyFont="1" applyFill="1" applyAlignment="1">
      <alignment horizontal="right" vertical="center" wrapText="1"/>
    </xf>
    <xf numFmtId="0" fontId="2" fillId="2" borderId="12"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53"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3" fillId="4" borderId="52" xfId="0" applyFont="1" applyFill="1" applyBorder="1" applyAlignment="1">
      <alignment vertical="center"/>
    </xf>
    <xf numFmtId="165" fontId="2" fillId="2" borderId="4" xfId="0" applyNumberFormat="1" applyFont="1" applyFill="1" applyBorder="1" applyAlignment="1">
      <alignment horizontal="right" vertical="center" wrapText="1"/>
    </xf>
    <xf numFmtId="165" fontId="2" fillId="2" borderId="3" xfId="0" applyNumberFormat="1" applyFont="1" applyFill="1" applyBorder="1" applyAlignment="1">
      <alignment vertical="center" wrapText="1"/>
    </xf>
    <xf numFmtId="165" fontId="2" fillId="2" borderId="1" xfId="0" applyNumberFormat="1" applyFont="1" applyFill="1" applyBorder="1" applyAlignment="1">
      <alignment horizontal="right" vertical="center" wrapText="1"/>
    </xf>
    <xf numFmtId="165" fontId="2" fillId="2" borderId="2" xfId="0" applyNumberFormat="1" applyFont="1" applyFill="1" applyBorder="1" applyAlignment="1">
      <alignment horizontal="right" vertical="center" wrapText="1"/>
    </xf>
    <xf numFmtId="165" fontId="2" fillId="2" borderId="7" xfId="0" applyNumberFormat="1" applyFont="1" applyFill="1" applyBorder="1" applyAlignment="1">
      <alignment vertical="center" wrapText="1"/>
    </xf>
    <xf numFmtId="165" fontId="2" fillId="2" borderId="0" xfId="1" applyNumberFormat="1" applyFont="1" applyFill="1" applyBorder="1" applyAlignment="1">
      <alignment horizontal="center" vertical="center" wrapText="1"/>
    </xf>
    <xf numFmtId="165" fontId="2" fillId="2" borderId="8" xfId="1" applyNumberFormat="1" applyFont="1" applyFill="1" applyBorder="1" applyAlignment="1">
      <alignment horizontal="center" vertical="center" wrapText="1"/>
    </xf>
    <xf numFmtId="165" fontId="2" fillId="2" borderId="7" xfId="1" applyNumberFormat="1" applyFont="1" applyFill="1" applyBorder="1" applyAlignment="1">
      <alignment vertical="center" wrapText="1"/>
    </xf>
    <xf numFmtId="165" fontId="2" fillId="2" borderId="54" xfId="1" applyNumberFormat="1" applyFont="1" applyFill="1" applyBorder="1" applyAlignment="1">
      <alignment horizontal="center" vertical="center" wrapText="1"/>
    </xf>
    <xf numFmtId="165" fontId="2" fillId="2" borderId="12" xfId="0" applyNumberFormat="1" applyFont="1" applyFill="1" applyBorder="1" applyAlignment="1">
      <alignment horizontal="center" vertical="center" wrapText="1"/>
    </xf>
    <xf numFmtId="165" fontId="2" fillId="2" borderId="53" xfId="0" applyNumberFormat="1" applyFont="1" applyFill="1" applyBorder="1" applyAlignment="1">
      <alignment vertical="center" wrapText="1"/>
    </xf>
    <xf numFmtId="165" fontId="2" fillId="2" borderId="9" xfId="0" applyNumberFormat="1" applyFont="1" applyFill="1" applyBorder="1" applyAlignment="1">
      <alignment horizontal="center" vertical="center" wrapText="1"/>
    </xf>
    <xf numFmtId="165" fontId="2" fillId="2" borderId="52" xfId="0" applyNumberFormat="1" applyFont="1" applyFill="1" applyBorder="1" applyAlignment="1">
      <alignment horizontal="center" vertical="center" wrapText="1"/>
    </xf>
    <xf numFmtId="0" fontId="3" fillId="4" borderId="14" xfId="0" applyFont="1" applyFill="1" applyBorder="1" applyAlignment="1">
      <alignment vertical="center"/>
    </xf>
    <xf numFmtId="165" fontId="3" fillId="4" borderId="5" xfId="0" applyNumberFormat="1" applyFont="1" applyFill="1" applyBorder="1" applyAlignment="1">
      <alignment horizontal="center" vertical="center" wrapText="1"/>
    </xf>
    <xf numFmtId="165" fontId="3" fillId="4" borderId="15" xfId="0" applyNumberFormat="1" applyFont="1" applyFill="1" applyBorder="1" applyAlignment="1">
      <alignment horizontal="center" vertical="center" wrapText="1"/>
    </xf>
    <xf numFmtId="165" fontId="3" fillId="4" borderId="14" xfId="0" applyNumberFormat="1" applyFont="1" applyFill="1" applyBorder="1" applyAlignment="1">
      <alignment vertical="center" wrapText="1"/>
    </xf>
    <xf numFmtId="165" fontId="3" fillId="4" borderId="13" xfId="0" applyNumberFormat="1" applyFont="1" applyFill="1" applyBorder="1" applyAlignment="1">
      <alignment horizontal="center" vertical="center" wrapText="1"/>
    </xf>
    <xf numFmtId="165" fontId="2" fillId="2" borderId="0" xfId="0" applyNumberFormat="1" applyFont="1" applyFill="1" applyAlignment="1">
      <alignment horizontal="center" vertical="center" wrapText="1"/>
    </xf>
    <xf numFmtId="165" fontId="3" fillId="4" borderId="5" xfId="0" applyNumberFormat="1" applyFont="1" applyFill="1" applyBorder="1" applyAlignment="1">
      <alignment vertical="center" wrapText="1"/>
    </xf>
    <xf numFmtId="165" fontId="3" fillId="4" borderId="15" xfId="0" applyNumberFormat="1" applyFont="1" applyFill="1" applyBorder="1" applyAlignment="1">
      <alignment vertical="center" wrapText="1"/>
    </xf>
    <xf numFmtId="0" fontId="2" fillId="2" borderId="2" xfId="0" applyFont="1" applyFill="1" applyBorder="1" applyAlignment="1">
      <alignment horizontal="center"/>
    </xf>
    <xf numFmtId="165" fontId="2" fillId="2" borderId="53" xfId="0" applyNumberFormat="1" applyFont="1" applyFill="1" applyBorder="1"/>
    <xf numFmtId="0" fontId="14" fillId="2" borderId="0" xfId="0" applyFont="1" applyFill="1" applyAlignment="1">
      <alignment horizontal="left" wrapText="1"/>
    </xf>
    <xf numFmtId="0" fontId="2" fillId="3" borderId="2" xfId="0" applyFont="1" applyFill="1" applyBorder="1"/>
    <xf numFmtId="0" fontId="2" fillId="3" borderId="3" xfId="0" applyFont="1" applyFill="1" applyBorder="1" applyAlignment="1">
      <alignment horizontal="justify" wrapText="1"/>
    </xf>
    <xf numFmtId="0" fontId="2" fillId="3" borderId="1" xfId="0" applyFont="1" applyFill="1" applyBorder="1" applyAlignment="1">
      <alignment horizontal="justify" wrapText="1"/>
    </xf>
    <xf numFmtId="0" fontId="2" fillId="3" borderId="7" xfId="0" applyFont="1" applyFill="1" applyBorder="1" applyAlignment="1">
      <alignment horizontal="justify" wrapText="1"/>
    </xf>
    <xf numFmtId="0" fontId="2" fillId="3" borderId="54" xfId="0" applyFont="1" applyFill="1" applyBorder="1" applyAlignment="1">
      <alignment horizontal="justify" wrapText="1"/>
    </xf>
    <xf numFmtId="0" fontId="2" fillId="3" borderId="52" xfId="0" applyFont="1" applyFill="1" applyBorder="1"/>
    <xf numFmtId="0" fontId="2" fillId="3" borderId="53" xfId="0" applyFont="1" applyFill="1" applyBorder="1" applyAlignment="1">
      <alignment horizontal="justify" wrapText="1"/>
    </xf>
    <xf numFmtId="0" fontId="2" fillId="3" borderId="9" xfId="0" applyFont="1" applyFill="1" applyBorder="1" applyAlignment="1">
      <alignment horizontal="justify" wrapText="1"/>
    </xf>
    <xf numFmtId="0" fontId="2" fillId="3" borderId="52" xfId="0" applyFont="1" applyFill="1" applyBorder="1" applyAlignment="1">
      <alignment horizontal="justify" wrapText="1"/>
    </xf>
    <xf numFmtId="168" fontId="2" fillId="2" borderId="1" xfId="0" applyNumberFormat="1" applyFont="1" applyFill="1" applyBorder="1"/>
    <xf numFmtId="168" fontId="2" fillId="2" borderId="3" xfId="0" applyNumberFormat="1" applyFont="1" applyFill="1" applyBorder="1"/>
    <xf numFmtId="168" fontId="2" fillId="2" borderId="2" xfId="0" applyNumberFormat="1" applyFont="1" applyFill="1" applyBorder="1"/>
    <xf numFmtId="167" fontId="2" fillId="2" borderId="54" xfId="0" applyNumberFormat="1" applyFont="1" applyFill="1" applyBorder="1"/>
    <xf numFmtId="167" fontId="2" fillId="2" borderId="7" xfId="0" applyNumberFormat="1" applyFont="1" applyFill="1" applyBorder="1"/>
    <xf numFmtId="0" fontId="2" fillId="2" borderId="0" xfId="0" applyFont="1" applyFill="1" applyAlignment="1">
      <alignment horizontal="left" vertical="justify" wrapText="1" indent="1"/>
    </xf>
    <xf numFmtId="167" fontId="2" fillId="3" borderId="54" xfId="0" applyNumberFormat="1" applyFont="1" applyFill="1" applyBorder="1"/>
    <xf numFmtId="167" fontId="2" fillId="3" borderId="7" xfId="0" applyNumberFormat="1" applyFont="1" applyFill="1" applyBorder="1"/>
    <xf numFmtId="167" fontId="2" fillId="3" borderId="0" xfId="0" applyNumberFormat="1" applyFont="1" applyFill="1"/>
    <xf numFmtId="168" fontId="2" fillId="3" borderId="9" xfId="0" applyNumberFormat="1" applyFont="1" applyFill="1" applyBorder="1"/>
    <xf numFmtId="168" fontId="2" fillId="3" borderId="53" xfId="0" applyNumberFormat="1" applyFont="1" applyFill="1" applyBorder="1"/>
    <xf numFmtId="168" fontId="2" fillId="3" borderId="7" xfId="0" applyNumberFormat="1" applyFont="1" applyFill="1" applyBorder="1"/>
    <xf numFmtId="168" fontId="2" fillId="3" borderId="54" xfId="0" applyNumberFormat="1" applyFont="1" applyFill="1" applyBorder="1"/>
    <xf numFmtId="168" fontId="2" fillId="3" borderId="52" xfId="0" applyNumberFormat="1" applyFont="1" applyFill="1" applyBorder="1"/>
    <xf numFmtId="167" fontId="3" fillId="4" borderId="14" xfId="0" applyNumberFormat="1" applyFont="1" applyFill="1" applyBorder="1"/>
    <xf numFmtId="167" fontId="3" fillId="4" borderId="13" xfId="0" applyNumberFormat="1" applyFont="1" applyFill="1" applyBorder="1"/>
    <xf numFmtId="0" fontId="3" fillId="4" borderId="9" xfId="0" applyFont="1" applyFill="1" applyBorder="1" applyAlignment="1">
      <alignment horizontal="center" vertical="center" wrapText="1"/>
    </xf>
    <xf numFmtId="0" fontId="3" fillId="4" borderId="52" xfId="0" applyFont="1" applyFill="1" applyBorder="1" applyAlignment="1">
      <alignment horizontal="center" vertical="center" wrapText="1"/>
    </xf>
    <xf numFmtId="165" fontId="2" fillId="3" borderId="4" xfId="0" applyNumberFormat="1" applyFont="1" applyFill="1" applyBorder="1"/>
    <xf numFmtId="167" fontId="2" fillId="3" borderId="8" xfId="0" applyNumberFormat="1" applyFont="1" applyFill="1" applyBorder="1"/>
    <xf numFmtId="168" fontId="2" fillId="2" borderId="12" xfId="0" applyNumberFormat="1" applyFont="1" applyFill="1" applyBorder="1"/>
    <xf numFmtId="168" fontId="2" fillId="2" borderId="9" xfId="0" applyNumberFormat="1" applyFont="1" applyFill="1" applyBorder="1"/>
    <xf numFmtId="167" fontId="2" fillId="4" borderId="1" xfId="0" applyNumberFormat="1" applyFont="1" applyFill="1" applyBorder="1" applyAlignment="1">
      <alignment vertical="center"/>
    </xf>
    <xf numFmtId="167" fontId="2" fillId="4" borderId="3" xfId="0" applyNumberFormat="1" applyFont="1" applyFill="1" applyBorder="1" applyAlignment="1">
      <alignment horizontal="right" vertical="center"/>
    </xf>
    <xf numFmtId="167" fontId="2" fillId="4" borderId="1" xfId="0" applyNumberFormat="1" applyFont="1" applyFill="1" applyBorder="1" applyAlignment="1">
      <alignment horizontal="right" vertical="center"/>
    </xf>
    <xf numFmtId="167" fontId="2" fillId="4" borderId="9" xfId="0" applyNumberFormat="1" applyFont="1" applyFill="1" applyBorder="1" applyAlignment="1">
      <alignment vertical="center"/>
    </xf>
    <xf numFmtId="167" fontId="2" fillId="4" borderId="53" xfId="0" applyNumberFormat="1" applyFont="1" applyFill="1" applyBorder="1" applyAlignment="1">
      <alignment horizontal="right" vertical="center"/>
    </xf>
    <xf numFmtId="167" fontId="2" fillId="4" borderId="9" xfId="0" applyNumberFormat="1" applyFont="1" applyFill="1" applyBorder="1" applyAlignment="1">
      <alignment horizontal="right" vertical="center"/>
    </xf>
    <xf numFmtId="0" fontId="37" fillId="2" borderId="0" xfId="0" applyFont="1" applyFill="1"/>
    <xf numFmtId="0" fontId="2" fillId="2" borderId="0" xfId="0" applyFont="1" applyFill="1" applyAlignment="1">
      <alignment horizontal="right" vertical="center" wrapText="1"/>
    </xf>
    <xf numFmtId="0" fontId="2" fillId="2" borderId="0" xfId="0" applyFont="1" applyFill="1" applyAlignment="1">
      <alignment horizontal="center" wrapText="1"/>
    </xf>
    <xf numFmtId="0" fontId="2" fillId="2" borderId="0" xfId="0" applyFont="1" applyFill="1" applyAlignment="1">
      <alignment horizontal="right" wrapText="1"/>
    </xf>
    <xf numFmtId="166" fontId="2" fillId="2" borderId="0" xfId="0" applyNumberFormat="1" applyFont="1" applyFill="1" applyAlignment="1">
      <alignment horizontal="right" wrapText="1"/>
    </xf>
    <xf numFmtId="165" fontId="2" fillId="2" borderId="0" xfId="0" applyNumberFormat="1" applyFont="1" applyFill="1" applyAlignment="1">
      <alignment horizontal="right" wrapText="1"/>
    </xf>
    <xf numFmtId="0" fontId="3" fillId="4" borderId="1" xfId="0" applyFont="1" applyFill="1" applyBorder="1" applyAlignment="1">
      <alignment horizontal="center" wrapText="1"/>
    </xf>
    <xf numFmtId="0" fontId="3" fillId="2" borderId="2" xfId="0" applyFont="1" applyFill="1" applyBorder="1" applyAlignment="1">
      <alignment horizontal="lef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2" fontId="3" fillId="2" borderId="0" xfId="3" applyNumberFormat="1" applyFont="1" applyFill="1" applyAlignment="1">
      <alignment horizontal="right" vertical="center" wrapText="1"/>
    </xf>
    <xf numFmtId="2" fontId="2" fillId="2" borderId="0" xfId="3" applyNumberFormat="1" applyFont="1" applyFill="1" applyAlignment="1">
      <alignment horizontal="right" vertical="center" wrapText="1"/>
    </xf>
    <xf numFmtId="43" fontId="2" fillId="2" borderId="0" xfId="1" applyFont="1" applyFill="1" applyAlignment="1">
      <alignment horizontal="center" vertical="center" wrapText="1"/>
    </xf>
    <xf numFmtId="2" fontId="2" fillId="2" borderId="0" xfId="3" applyNumberFormat="1" applyFont="1" applyFill="1" applyBorder="1" applyAlignment="1">
      <alignment horizontal="right" vertical="center" wrapText="1"/>
    </xf>
    <xf numFmtId="0" fontId="3" fillId="4" borderId="1" xfId="0" applyFont="1" applyFill="1" applyBorder="1" applyAlignment="1">
      <alignment horizontal="center" vertical="center" wrapText="1"/>
    </xf>
    <xf numFmtId="4" fontId="3" fillId="4" borderId="1" xfId="0" applyNumberFormat="1" applyFont="1" applyFill="1" applyBorder="1" applyAlignment="1">
      <alignment horizontal="center" wrapText="1"/>
    </xf>
    <xf numFmtId="4" fontId="3" fillId="4" borderId="12" xfId="0" applyNumberFormat="1" applyFont="1" applyFill="1" applyBorder="1" applyAlignment="1">
      <alignment horizontal="center" vertical="center" wrapText="1"/>
    </xf>
    <xf numFmtId="0" fontId="34" fillId="4" borderId="12" xfId="0" applyFont="1" applyFill="1" applyBorder="1" applyAlignment="1">
      <alignment horizontal="center" vertical="center" wrapText="1"/>
    </xf>
    <xf numFmtId="0" fontId="23" fillId="2" borderId="0" xfId="0" applyFont="1" applyFill="1" applyAlignment="1">
      <alignment horizontal="left" vertical="center" wrapText="1"/>
    </xf>
    <xf numFmtId="43" fontId="23" fillId="2" borderId="4" xfId="1" applyFont="1" applyFill="1" applyBorder="1" applyAlignment="1">
      <alignment horizontal="left" vertical="center" wrapText="1" indent="2"/>
    </xf>
    <xf numFmtId="43" fontId="23" fillId="2" borderId="4" xfId="1" applyFont="1" applyFill="1" applyBorder="1" applyAlignment="1">
      <alignment horizontal="center" vertical="center" wrapText="1"/>
    </xf>
    <xf numFmtId="43" fontId="23" fillId="2" borderId="0" xfId="1" applyFont="1" applyFill="1" applyBorder="1" applyAlignment="1">
      <alignment horizontal="left" vertical="center" wrapText="1" indent="2"/>
    </xf>
    <xf numFmtId="0" fontId="23" fillId="2" borderId="0" xfId="0" applyFont="1" applyFill="1" applyAlignment="1">
      <alignment horizontal="left" vertical="center" wrapText="1" indent="1"/>
    </xf>
    <xf numFmtId="43" fontId="23" fillId="2" borderId="8" xfId="1" applyFont="1" applyFill="1" applyBorder="1" applyAlignment="1">
      <alignment horizontal="left" vertical="center" wrapText="1" indent="2"/>
    </xf>
    <xf numFmtId="43" fontId="23" fillId="2" borderId="8" xfId="1" applyFont="1" applyFill="1" applyBorder="1" applyAlignment="1">
      <alignment horizontal="center" vertical="center" wrapText="1"/>
    </xf>
    <xf numFmtId="0" fontId="3" fillId="4" borderId="13" xfId="0" applyFont="1" applyFill="1" applyBorder="1" applyAlignment="1">
      <alignment vertical="center" wrapText="1"/>
    </xf>
    <xf numFmtId="0" fontId="2" fillId="2" borderId="0" xfId="0" applyFont="1" applyFill="1" applyAlignment="1">
      <alignment horizontal="left" vertical="center" wrapText="1" indent="2"/>
    </xf>
    <xf numFmtId="43" fontId="2" fillId="2" borderId="0" xfId="1" applyFont="1" applyFill="1" applyBorder="1" applyAlignment="1">
      <alignment horizontal="right" vertical="center" wrapText="1"/>
    </xf>
    <xf numFmtId="43" fontId="2" fillId="4" borderId="14" xfId="1" applyFont="1" applyFill="1" applyBorder="1" applyAlignment="1">
      <alignment horizontal="right" vertical="center" wrapText="1"/>
    </xf>
    <xf numFmtId="43" fontId="2" fillId="4" borderId="14" xfId="1" applyFont="1" applyFill="1" applyBorder="1" applyAlignment="1">
      <alignment horizontal="right" wrapText="1"/>
    </xf>
    <xf numFmtId="43" fontId="2" fillId="4" borderId="13" xfId="1" applyFont="1" applyFill="1" applyBorder="1" applyAlignment="1">
      <alignment horizontal="right" vertical="center" wrapText="1"/>
    </xf>
    <xf numFmtId="0" fontId="2" fillId="2" borderId="13" xfId="0" applyFont="1" applyFill="1" applyBorder="1" applyAlignment="1">
      <alignment vertical="center" wrapText="1"/>
    </xf>
    <xf numFmtId="165" fontId="2" fillId="2" borderId="14" xfId="0" applyNumberFormat="1" applyFont="1" applyFill="1" applyBorder="1" applyAlignment="1">
      <alignment horizontal="right" vertical="center" wrapText="1"/>
    </xf>
    <xf numFmtId="165" fontId="2" fillId="2" borderId="13" xfId="0" applyNumberFormat="1" applyFont="1" applyFill="1" applyBorder="1" applyAlignment="1">
      <alignment horizontal="right" vertical="center" wrapText="1"/>
    </xf>
    <xf numFmtId="43" fontId="2" fillId="2" borderId="13" xfId="1" applyFont="1" applyFill="1" applyBorder="1" applyAlignment="1">
      <alignment horizontal="right" vertical="center" wrapText="1"/>
    </xf>
    <xf numFmtId="0" fontId="2" fillId="1" borderId="54" xfId="0" applyFont="1" applyFill="1" applyBorder="1" applyAlignment="1">
      <alignment horizontal="center" vertical="center" wrapText="1"/>
    </xf>
    <xf numFmtId="165" fontId="2" fillId="1" borderId="0" xfId="0" applyNumberFormat="1" applyFont="1" applyFill="1" applyAlignment="1">
      <alignment horizontal="right" vertical="center" wrapText="1"/>
    </xf>
    <xf numFmtId="2" fontId="2" fillId="1" borderId="0" xfId="3" applyNumberFormat="1" applyFont="1" applyFill="1" applyBorder="1" applyAlignment="1">
      <alignment horizontal="right" vertical="center" wrapText="1"/>
    </xf>
    <xf numFmtId="0" fontId="3" fillId="4" borderId="15" xfId="0" applyFont="1" applyFill="1" applyBorder="1" applyAlignment="1">
      <alignment horizontal="center" vertical="center" wrapText="1"/>
    </xf>
    <xf numFmtId="165" fontId="3" fillId="4" borderId="14" xfId="0" applyNumberFormat="1" applyFont="1" applyFill="1" applyBorder="1" applyAlignment="1">
      <alignment horizontal="right" vertical="center" wrapText="1"/>
    </xf>
    <xf numFmtId="165" fontId="3" fillId="1" borderId="13" xfId="0" applyNumberFormat="1" applyFont="1" applyFill="1" applyBorder="1" applyAlignment="1">
      <alignment horizontal="right" vertical="center" wrapText="1"/>
    </xf>
    <xf numFmtId="2" fontId="3" fillId="1" borderId="13" xfId="3" applyNumberFormat="1" applyFont="1" applyFill="1" applyBorder="1" applyAlignment="1">
      <alignment horizontal="right" vertical="center" wrapText="1"/>
    </xf>
    <xf numFmtId="165" fontId="3" fillId="4" borderId="3" xfId="0" applyNumberFormat="1" applyFont="1" applyFill="1" applyBorder="1" applyAlignment="1">
      <alignment horizontal="center" vertical="center" wrapText="1"/>
    </xf>
    <xf numFmtId="2" fontId="3" fillId="4" borderId="1" xfId="3" applyNumberFormat="1" applyFont="1" applyFill="1" applyBorder="1" applyAlignment="1">
      <alignment horizontal="center" vertical="center" wrapText="1"/>
    </xf>
    <xf numFmtId="166" fontId="3" fillId="4" borderId="4" xfId="0" applyNumberFormat="1" applyFont="1" applyFill="1" applyBorder="1" applyAlignment="1">
      <alignment horizontal="center" wrapText="1"/>
    </xf>
    <xf numFmtId="165" fontId="3" fillId="4" borderId="1" xfId="0" applyNumberFormat="1" applyFont="1" applyFill="1" applyBorder="1" applyAlignment="1">
      <alignment horizontal="center" vertical="center" wrapText="1"/>
    </xf>
    <xf numFmtId="2" fontId="3" fillId="4" borderId="54" xfId="3" applyNumberFormat="1" applyFont="1" applyFill="1" applyBorder="1" applyAlignment="1">
      <alignment horizontal="center" vertical="center" wrapText="1"/>
    </xf>
    <xf numFmtId="165" fontId="3" fillId="4" borderId="53" xfId="0" applyNumberFormat="1" applyFont="1" applyFill="1" applyBorder="1" applyAlignment="1">
      <alignment horizontal="center" vertical="center" wrapText="1"/>
    </xf>
    <xf numFmtId="166" fontId="3" fillId="4" borderId="12" xfId="0" applyNumberFormat="1" applyFont="1" applyFill="1" applyBorder="1" applyAlignment="1">
      <alignment horizontal="center" wrapText="1"/>
    </xf>
    <xf numFmtId="165" fontId="2" fillId="8" borderId="4" xfId="0" applyNumberFormat="1" applyFont="1" applyFill="1" applyBorder="1" applyAlignment="1">
      <alignment horizontal="right" vertical="center" wrapText="1"/>
    </xf>
    <xf numFmtId="0" fontId="2" fillId="8" borderId="4" xfId="0" applyFont="1" applyFill="1" applyBorder="1" applyAlignment="1">
      <alignment horizontal="center" vertical="center" wrapText="1"/>
    </xf>
    <xf numFmtId="166" fontId="2" fillId="8" borderId="4" xfId="0" applyNumberFormat="1" applyFont="1" applyFill="1" applyBorder="1" applyAlignment="1">
      <alignment horizontal="right" wrapText="1"/>
    </xf>
    <xf numFmtId="43" fontId="2" fillId="2" borderId="8" xfId="1" applyFont="1" applyFill="1" applyBorder="1" applyAlignment="1">
      <alignment horizontal="right" vertical="center" wrapText="1"/>
    </xf>
    <xf numFmtId="43" fontId="2" fillId="2" borderId="8" xfId="1" applyFont="1" applyFill="1" applyBorder="1" applyAlignment="1">
      <alignment horizontal="center" vertical="center" wrapText="1"/>
    </xf>
    <xf numFmtId="43" fontId="2" fillId="2" borderId="8" xfId="1" applyFont="1" applyFill="1" applyBorder="1" applyAlignment="1">
      <alignment horizontal="right" wrapText="1"/>
    </xf>
    <xf numFmtId="43" fontId="2" fillId="2" borderId="12" xfId="1" applyFont="1" applyFill="1" applyBorder="1" applyAlignment="1">
      <alignment horizontal="right" vertical="center" wrapText="1"/>
    </xf>
    <xf numFmtId="43" fontId="2" fillId="2" borderId="12" xfId="1" applyFont="1" applyFill="1" applyBorder="1" applyAlignment="1">
      <alignment horizontal="center" vertical="center" wrapText="1"/>
    </xf>
    <xf numFmtId="43" fontId="2" fillId="2" borderId="12" xfId="1" applyFont="1" applyFill="1" applyBorder="1" applyAlignment="1">
      <alignment horizontal="right" wrapText="1"/>
    </xf>
    <xf numFmtId="165" fontId="3" fillId="4" borderId="4" xfId="0" applyNumberFormat="1" applyFont="1" applyFill="1" applyBorder="1" applyAlignment="1">
      <alignment horizontal="center" vertical="center" wrapText="1"/>
    </xf>
    <xf numFmtId="166" fontId="3" fillId="4" borderId="4" xfId="0" applyNumberFormat="1" applyFont="1" applyFill="1" applyBorder="1" applyAlignment="1">
      <alignment horizontal="center" vertical="center" wrapText="1"/>
    </xf>
    <xf numFmtId="2" fontId="3" fillId="4" borderId="2" xfId="3" applyNumberFormat="1" applyFont="1" applyFill="1" applyBorder="1" applyAlignment="1">
      <alignment horizontal="center" vertical="center" wrapText="1"/>
    </xf>
    <xf numFmtId="165" fontId="3" fillId="4" borderId="12" xfId="0" applyNumberFormat="1" applyFont="1" applyFill="1" applyBorder="1" applyAlignment="1">
      <alignment horizontal="center" vertical="center" wrapText="1"/>
    </xf>
    <xf numFmtId="166" fontId="3" fillId="4" borderId="12" xfId="0" applyNumberFormat="1" applyFont="1" applyFill="1" applyBorder="1" applyAlignment="1">
      <alignment horizontal="center" vertical="center" wrapText="1"/>
    </xf>
    <xf numFmtId="43" fontId="2" fillId="2" borderId="4" xfId="1" applyFont="1" applyFill="1" applyBorder="1" applyAlignment="1">
      <alignment horizontal="center" vertical="center" wrapText="1"/>
    </xf>
    <xf numFmtId="43" fontId="2" fillId="2" borderId="4" xfId="1" applyFont="1" applyFill="1" applyBorder="1" applyAlignment="1">
      <alignment horizontal="right" wrapText="1"/>
    </xf>
    <xf numFmtId="43" fontId="2" fillId="2" borderId="8" xfId="1" applyFont="1" applyFill="1" applyBorder="1" applyAlignment="1">
      <alignment horizontal="left" vertical="center" wrapText="1" indent="2"/>
    </xf>
    <xf numFmtId="43" fontId="2" fillId="2" borderId="12" xfId="1" applyFont="1" applyFill="1" applyBorder="1" applyAlignment="1">
      <alignment horizontal="left" vertical="center" wrapText="1" indent="2"/>
    </xf>
    <xf numFmtId="165" fontId="2" fillId="2" borderId="12" xfId="0" applyNumberFormat="1" applyFont="1" applyFill="1" applyBorder="1" applyAlignment="1">
      <alignment horizontal="right" vertical="center" wrapText="1"/>
    </xf>
    <xf numFmtId="43" fontId="2" fillId="2" borderId="4" xfId="1" applyFont="1" applyFill="1" applyBorder="1" applyAlignment="1">
      <alignment horizontal="right" vertical="center" wrapText="1"/>
    </xf>
    <xf numFmtId="0" fontId="3" fillId="4" borderId="5" xfId="0" applyFont="1" applyFill="1" applyBorder="1" applyAlignment="1">
      <alignment horizontal="center" vertical="center" wrapText="1"/>
    </xf>
    <xf numFmtId="0" fontId="3" fillId="2" borderId="2" xfId="0" applyFont="1" applyFill="1" applyBorder="1" applyAlignment="1">
      <alignment horizontal="left" vertical="center" wrapText="1"/>
    </xf>
    <xf numFmtId="165" fontId="3" fillId="2" borderId="2" xfId="0" applyNumberFormat="1" applyFont="1" applyFill="1" applyBorder="1" applyAlignment="1">
      <alignment horizontal="right" vertical="center" wrapText="1"/>
    </xf>
    <xf numFmtId="2" fontId="3" fillId="2" borderId="2" xfId="3" applyNumberFormat="1" applyFont="1" applyFill="1" applyBorder="1" applyAlignment="1">
      <alignment horizontal="right" vertical="center" wrapText="1"/>
    </xf>
    <xf numFmtId="2" fontId="3" fillId="2" borderId="0" xfId="3" applyNumberFormat="1" applyFont="1" applyFill="1" applyBorder="1" applyAlignment="1">
      <alignment horizontal="right" vertical="center" wrapText="1"/>
    </xf>
    <xf numFmtId="0" fontId="3" fillId="2" borderId="0" xfId="0" applyFont="1" applyFill="1" applyAlignment="1">
      <alignment horizontal="left" vertical="center" wrapText="1"/>
    </xf>
    <xf numFmtId="165" fontId="3" fillId="2" borderId="0" xfId="0" applyNumberFormat="1" applyFont="1" applyFill="1" applyAlignment="1">
      <alignment horizontal="right" vertical="center" wrapText="1"/>
    </xf>
    <xf numFmtId="43" fontId="23" fillId="2" borderId="0" xfId="1" applyFont="1" applyFill="1" applyBorder="1" applyAlignment="1">
      <alignment horizontal="right" vertical="center" wrapText="1" indent="2"/>
    </xf>
    <xf numFmtId="0" fontId="39" fillId="2" borderId="0" xfId="0" applyFont="1" applyFill="1" applyAlignment="1">
      <alignment horizontal="left" vertical="center" wrapText="1"/>
    </xf>
    <xf numFmtId="165" fontId="39" fillId="2" borderId="0" xfId="0" applyNumberFormat="1" applyFont="1" applyFill="1" applyAlignment="1">
      <alignment horizontal="left" vertical="center" wrapText="1"/>
    </xf>
    <xf numFmtId="165" fontId="39" fillId="2" borderId="0" xfId="0" applyNumberFormat="1" applyFont="1" applyFill="1" applyAlignment="1">
      <alignment horizontal="right" vertical="center" wrapText="1"/>
    </xf>
    <xf numFmtId="2" fontId="39" fillId="2" borderId="0" xfId="3" applyNumberFormat="1" applyFont="1" applyFill="1" applyBorder="1" applyAlignment="1">
      <alignment horizontal="right" vertical="center" wrapText="1"/>
    </xf>
    <xf numFmtId="0" fontId="39" fillId="2" borderId="0" xfId="0" applyFont="1" applyFill="1" applyAlignment="1">
      <alignment horizontal="center" vertical="center" wrapText="1"/>
    </xf>
    <xf numFmtId="0" fontId="22" fillId="2" borderId="0" xfId="0" applyFont="1" applyFill="1" applyAlignment="1">
      <alignment horizontal="left" vertical="center" wrapText="1"/>
    </xf>
    <xf numFmtId="166" fontId="0" fillId="2" borderId="0" xfId="0" applyNumberFormat="1" applyFill="1"/>
    <xf numFmtId="0" fontId="0" fillId="4" borderId="4" xfId="0" applyFill="1" applyBorder="1" applyAlignment="1">
      <alignment horizontal="center"/>
    </xf>
    <xf numFmtId="0" fontId="0" fillId="4" borderId="1" xfId="0" applyFill="1" applyBorder="1" applyAlignment="1">
      <alignment horizontal="center"/>
    </xf>
    <xf numFmtId="0" fontId="11" fillId="4" borderId="8" xfId="0" applyFont="1" applyFill="1" applyBorder="1" applyAlignment="1">
      <alignment horizontal="center"/>
    </xf>
    <xf numFmtId="0" fontId="11" fillId="4" borderId="54" xfId="0" applyFont="1" applyFill="1" applyBorder="1" applyAlignment="1">
      <alignment horizontal="center"/>
    </xf>
    <xf numFmtId="0" fontId="0" fillId="4" borderId="53" xfId="0" applyFill="1" applyBorder="1"/>
    <xf numFmtId="0" fontId="0" fillId="4" borderId="12" xfId="0" applyFill="1" applyBorder="1"/>
    <xf numFmtId="0" fontId="11" fillId="4" borderId="14" xfId="0" applyFont="1" applyFill="1" applyBorder="1" applyAlignment="1">
      <alignment horizontal="center"/>
    </xf>
    <xf numFmtId="0" fontId="3" fillId="4" borderId="13" xfId="0" applyFont="1" applyFill="1" applyBorder="1" applyAlignment="1">
      <alignment horizontal="center"/>
    </xf>
    <xf numFmtId="0" fontId="2" fillId="2" borderId="52" xfId="0" applyFont="1" applyFill="1" applyBorder="1" applyAlignment="1">
      <alignment horizontal="center"/>
    </xf>
    <xf numFmtId="165" fontId="2" fillId="2" borderId="7" xfId="0" applyNumberFormat="1" applyFont="1" applyFill="1" applyBorder="1" applyAlignment="1">
      <alignment horizontal="center"/>
    </xf>
    <xf numFmtId="10" fontId="2" fillId="3" borderId="1" xfId="3" applyNumberFormat="1" applyFont="1" applyFill="1" applyBorder="1"/>
    <xf numFmtId="10" fontId="2" fillId="3" borderId="9" xfId="3" applyNumberFormat="1" applyFont="1" applyFill="1" applyBorder="1"/>
    <xf numFmtId="0" fontId="2" fillId="2" borderId="53" xfId="0" applyFont="1" applyFill="1" applyBorder="1" applyAlignment="1">
      <alignment horizontal="left" indent="2"/>
    </xf>
    <xf numFmtId="0" fontId="2" fillId="4" borderId="14" xfId="0" applyFont="1" applyFill="1" applyBorder="1"/>
    <xf numFmtId="0" fontId="2" fillId="4" borderId="14" xfId="0" applyFont="1" applyFill="1" applyBorder="1" applyAlignment="1">
      <alignment horizontal="center"/>
    </xf>
    <xf numFmtId="0" fontId="2" fillId="4" borderId="5" xfId="0" applyFont="1" applyFill="1" applyBorder="1" applyAlignment="1">
      <alignment horizontal="center"/>
    </xf>
    <xf numFmtId="0" fontId="2" fillId="4" borderId="15" xfId="0" applyFont="1" applyFill="1" applyBorder="1" applyAlignment="1">
      <alignment horizontal="center"/>
    </xf>
    <xf numFmtId="167" fontId="2" fillId="2" borderId="12" xfId="0" applyNumberFormat="1" applyFont="1" applyFill="1" applyBorder="1"/>
    <xf numFmtId="167" fontId="2" fillId="2" borderId="9" xfId="0" applyNumberFormat="1" applyFont="1" applyFill="1" applyBorder="1"/>
    <xf numFmtId="9" fontId="2" fillId="2" borderId="4" xfId="0" applyNumberFormat="1" applyFont="1" applyFill="1" applyBorder="1" applyAlignment="1">
      <alignment horizontal="center"/>
    </xf>
    <xf numFmtId="10" fontId="2" fillId="2" borderId="1" xfId="3" applyNumberFormat="1" applyFont="1" applyFill="1" applyBorder="1"/>
    <xf numFmtId="43" fontId="2" fillId="2" borderId="54" xfId="1" applyFont="1" applyFill="1" applyBorder="1"/>
    <xf numFmtId="0" fontId="3" fillId="4" borderId="15" xfId="0" applyFont="1" applyFill="1" applyBorder="1"/>
    <xf numFmtId="0" fontId="2" fillId="2" borderId="15" xfId="0" applyFont="1" applyFill="1" applyBorder="1"/>
    <xf numFmtId="10" fontId="2" fillId="2" borderId="13" xfId="3" applyNumberFormat="1" applyFont="1" applyFill="1" applyBorder="1"/>
    <xf numFmtId="0" fontId="27" fillId="4" borderId="14" xfId="0" applyFont="1" applyFill="1" applyBorder="1"/>
    <xf numFmtId="0" fontId="3" fillId="4" borderId="0" xfId="0" applyFont="1" applyFill="1" applyAlignment="1">
      <alignment horizontal="center" vertical="center"/>
    </xf>
    <xf numFmtId="0" fontId="3" fillId="4" borderId="0" xfId="0" applyFont="1" applyFill="1" applyAlignment="1">
      <alignment horizontal="center"/>
    </xf>
    <xf numFmtId="0" fontId="3" fillId="4" borderId="3" xfId="0" applyFont="1" applyFill="1" applyBorder="1" applyAlignment="1">
      <alignment horizontal="center"/>
    </xf>
    <xf numFmtId="0" fontId="3" fillId="4" borderId="53" xfId="0" applyFont="1" applyFill="1" applyBorder="1" applyAlignment="1">
      <alignment horizontal="center"/>
    </xf>
    <xf numFmtId="165" fontId="2" fillId="3" borderId="54" xfId="0" applyNumberFormat="1" applyFont="1" applyFill="1" applyBorder="1" applyAlignment="1">
      <alignment horizontal="center"/>
    </xf>
    <xf numFmtId="0" fontId="3" fillId="4" borderId="0" xfId="0" applyFont="1" applyFill="1" applyAlignment="1">
      <alignment horizontal="center" vertical="center" wrapText="1"/>
    </xf>
    <xf numFmtId="0" fontId="3" fillId="4" borderId="12" xfId="0" applyFont="1" applyFill="1" applyBorder="1" applyAlignment="1">
      <alignment horizontal="center" vertical="center"/>
    </xf>
    <xf numFmtId="0" fontId="28" fillId="4" borderId="2" xfId="0" applyFont="1" applyFill="1" applyBorder="1" applyAlignment="1">
      <alignment vertical="center" wrapText="1"/>
    </xf>
    <xf numFmtId="0" fontId="19" fillId="3" borderId="0" xfId="0" applyFont="1" applyFill="1" applyAlignment="1">
      <alignment wrapText="1"/>
    </xf>
    <xf numFmtId="0" fontId="27" fillId="3" borderId="0" xfId="0" applyFont="1" applyFill="1" applyAlignment="1">
      <alignment horizontal="right" wrapText="1"/>
    </xf>
    <xf numFmtId="0" fontId="28" fillId="3" borderId="0" xfId="0" applyFont="1" applyFill="1" applyAlignment="1">
      <alignment vertical="center" wrapText="1"/>
    </xf>
    <xf numFmtId="0" fontId="19" fillId="3" borderId="0" xfId="0" applyFont="1" applyFill="1"/>
    <xf numFmtId="43" fontId="28" fillId="3" borderId="0" xfId="1" applyFont="1" applyFill="1" applyBorder="1" applyAlignment="1" applyProtection="1">
      <alignment vertical="center"/>
      <protection locked="0"/>
    </xf>
    <xf numFmtId="43" fontId="29" fillId="3" borderId="0" xfId="1" applyFont="1" applyFill="1" applyBorder="1" applyAlignment="1" applyProtection="1">
      <alignment vertical="center"/>
      <protection locked="0"/>
    </xf>
    <xf numFmtId="43" fontId="27" fillId="3" borderId="0" xfId="1" applyFont="1" applyFill="1" applyBorder="1"/>
    <xf numFmtId="4" fontId="29" fillId="3" borderId="0" xfId="0" applyNumberFormat="1" applyFont="1" applyFill="1" applyAlignment="1" applyProtection="1">
      <alignment vertical="center"/>
      <protection locked="0"/>
    </xf>
    <xf numFmtId="0" fontId="28" fillId="3" borderId="0" xfId="0" applyFont="1" applyFill="1" applyAlignment="1">
      <alignment horizontal="center" vertical="center" wrapText="1"/>
    </xf>
    <xf numFmtId="0" fontId="28" fillId="3" borderId="56" xfId="0" applyFont="1" applyFill="1" applyBorder="1" applyAlignment="1">
      <alignment vertical="center" wrapText="1"/>
    </xf>
    <xf numFmtId="43" fontId="28" fillId="3" borderId="57" xfId="1" applyFont="1" applyFill="1" applyBorder="1" applyAlignment="1" applyProtection="1">
      <alignment vertical="center"/>
      <protection locked="0"/>
    </xf>
    <xf numFmtId="0" fontId="29" fillId="3" borderId="56" xfId="0" applyFont="1" applyFill="1" applyBorder="1" applyAlignment="1">
      <alignment vertical="center" wrapText="1"/>
    </xf>
    <xf numFmtId="43" fontId="29" fillId="3" borderId="57" xfId="1" applyFont="1" applyFill="1" applyBorder="1" applyAlignment="1" applyProtection="1">
      <alignment vertical="center"/>
      <protection locked="0"/>
    </xf>
    <xf numFmtId="0" fontId="29" fillId="3" borderId="56" xfId="0" applyFont="1" applyFill="1" applyBorder="1" applyAlignment="1">
      <alignment horizontal="left" vertical="center" wrapText="1" indent="3"/>
    </xf>
    <xf numFmtId="0" fontId="29" fillId="3" borderId="56" xfId="0" applyFont="1" applyFill="1" applyBorder="1" applyAlignment="1">
      <alignment horizontal="left" vertical="center" wrapText="1" indent="1"/>
    </xf>
    <xf numFmtId="0" fontId="29" fillId="3" borderId="58" xfId="0" applyFont="1" applyFill="1" applyBorder="1" applyAlignment="1">
      <alignment horizontal="left" vertical="center" wrapText="1" indent="1"/>
    </xf>
    <xf numFmtId="43" fontId="29" fillId="3" borderId="59" xfId="1" applyFont="1" applyFill="1" applyBorder="1" applyAlignment="1" applyProtection="1">
      <alignment vertical="center"/>
      <protection locked="0"/>
    </xf>
    <xf numFmtId="0" fontId="28" fillId="5" borderId="29" xfId="0" applyFont="1" applyFill="1" applyBorder="1" applyAlignment="1">
      <alignment vertical="center" wrapText="1"/>
    </xf>
    <xf numFmtId="43" fontId="28" fillId="5" borderId="13" xfId="1" applyFont="1" applyFill="1" applyBorder="1" applyAlignment="1" applyProtection="1">
      <alignment vertical="center"/>
      <protection locked="0"/>
    </xf>
    <xf numFmtId="0" fontId="40" fillId="4" borderId="4"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40" fillId="4" borderId="6" xfId="0" applyFont="1" applyFill="1" applyBorder="1" applyAlignment="1">
      <alignment horizontal="center" vertical="center" wrapText="1"/>
    </xf>
    <xf numFmtId="0" fontId="28" fillId="4" borderId="12" xfId="0" applyFont="1" applyFill="1" applyBorder="1" applyAlignment="1">
      <alignment horizontal="center" vertical="center" wrapText="1"/>
    </xf>
    <xf numFmtId="0" fontId="28" fillId="4" borderId="55" xfId="0" applyFont="1" applyFill="1" applyBorder="1" applyAlignment="1">
      <alignment horizontal="center" vertical="center" wrapText="1"/>
    </xf>
    <xf numFmtId="43" fontId="29" fillId="3" borderId="6" xfId="1" applyFont="1" applyFill="1" applyBorder="1" applyAlignment="1" applyProtection="1">
      <alignment vertical="center"/>
      <protection locked="0"/>
    </xf>
    <xf numFmtId="43" fontId="29" fillId="5" borderId="60" xfId="1" applyFont="1" applyFill="1" applyBorder="1" applyAlignment="1" applyProtection="1">
      <alignment vertical="center"/>
      <protection locked="0"/>
    </xf>
    <xf numFmtId="0" fontId="29" fillId="3" borderId="61" xfId="0" applyFont="1" applyFill="1" applyBorder="1" applyAlignment="1">
      <alignment vertical="center" wrapText="1"/>
    </xf>
    <xf numFmtId="43" fontId="29" fillId="3" borderId="61" xfId="1" applyFont="1" applyFill="1" applyBorder="1" applyAlignment="1" applyProtection="1">
      <alignment vertical="center"/>
      <protection locked="0"/>
    </xf>
    <xf numFmtId="43" fontId="29" fillId="3" borderId="62" xfId="1" applyFont="1" applyFill="1" applyBorder="1" applyAlignment="1" applyProtection="1">
      <alignment vertical="center"/>
      <protection locked="0"/>
    </xf>
    <xf numFmtId="0" fontId="29" fillId="5" borderId="63" xfId="0" applyFont="1" applyFill="1" applyBorder="1" applyAlignment="1">
      <alignment vertical="center" wrapText="1"/>
    </xf>
    <xf numFmtId="0" fontId="29" fillId="3" borderId="29" xfId="0" applyFont="1" applyFill="1" applyBorder="1" applyAlignment="1">
      <alignment horizontal="left" vertical="center" wrapText="1" indent="1"/>
    </xf>
    <xf numFmtId="0" fontId="29" fillId="3" borderId="53" xfId="0" applyFont="1" applyFill="1" applyBorder="1" applyAlignment="1">
      <alignment vertical="center" wrapText="1"/>
    </xf>
    <xf numFmtId="43" fontId="29" fillId="3" borderId="64" xfId="1" applyFont="1" applyFill="1" applyBorder="1" applyAlignment="1" applyProtection="1">
      <alignment vertical="center"/>
      <protection locked="0"/>
    </xf>
    <xf numFmtId="0" fontId="29" fillId="3" borderId="6" xfId="0" applyFont="1" applyFill="1" applyBorder="1" applyAlignment="1">
      <alignment vertical="center" wrapText="1"/>
    </xf>
    <xf numFmtId="0" fontId="29" fillId="3" borderId="55" xfId="0" applyFont="1" applyFill="1" applyBorder="1" applyAlignment="1">
      <alignment vertical="center" wrapText="1"/>
    </xf>
    <xf numFmtId="43" fontId="29" fillId="3" borderId="10" xfId="1" applyFont="1" applyFill="1" applyBorder="1" applyAlignment="1" applyProtection="1">
      <alignment vertical="center"/>
      <protection locked="0"/>
    </xf>
    <xf numFmtId="0" fontId="28" fillId="3" borderId="65" xfId="0" applyFont="1" applyFill="1" applyBorder="1" applyAlignment="1">
      <alignment vertical="center" wrapText="1"/>
    </xf>
    <xf numFmtId="43" fontId="28" fillId="3" borderId="32" xfId="1" applyFont="1" applyFill="1" applyBorder="1" applyAlignment="1" applyProtection="1">
      <alignment vertical="center"/>
      <protection locked="0"/>
    </xf>
    <xf numFmtId="43" fontId="28" fillId="3" borderId="66" xfId="1" applyFont="1" applyFill="1" applyBorder="1" applyAlignment="1" applyProtection="1">
      <alignment vertical="center"/>
      <protection locked="0"/>
    </xf>
    <xf numFmtId="43" fontId="28" fillId="3" borderId="67" xfId="1" applyFont="1" applyFill="1" applyBorder="1" applyAlignment="1" applyProtection="1">
      <alignment vertical="center"/>
      <protection locked="0"/>
    </xf>
    <xf numFmtId="0" fontId="29" fillId="3" borderId="37" xfId="0" applyFont="1" applyFill="1" applyBorder="1" applyAlignment="1">
      <alignment horizontal="left" vertical="center" wrapText="1" indent="2"/>
    </xf>
    <xf numFmtId="0" fontId="29" fillId="3" borderId="68" xfId="0" applyFont="1" applyFill="1" applyBorder="1" applyAlignment="1">
      <alignment vertical="center" wrapText="1"/>
    </xf>
    <xf numFmtId="0" fontId="27" fillId="3" borderId="28" xfId="0" applyFont="1" applyFill="1" applyBorder="1"/>
    <xf numFmtId="0" fontId="27" fillId="3" borderId="37" xfId="0" applyFont="1" applyFill="1" applyBorder="1"/>
    <xf numFmtId="0" fontId="29" fillId="4" borderId="29" xfId="0" applyFont="1" applyFill="1" applyBorder="1" applyAlignment="1">
      <alignment vertical="center" wrapText="1"/>
    </xf>
    <xf numFmtId="43" fontId="29" fillId="4" borderId="13" xfId="1" applyFont="1" applyFill="1" applyBorder="1" applyAlignment="1" applyProtection="1">
      <alignment vertical="center"/>
      <protection locked="0"/>
    </xf>
    <xf numFmtId="0" fontId="29" fillId="3" borderId="37" xfId="0" applyFont="1" applyFill="1" applyBorder="1" applyAlignment="1">
      <alignment horizontal="left" vertical="center" wrapText="1" indent="1"/>
    </xf>
    <xf numFmtId="0" fontId="29" fillId="3" borderId="19" xfId="0" applyFont="1" applyFill="1" applyBorder="1" applyAlignment="1">
      <alignment horizontal="left" vertical="center" wrapText="1" indent="1"/>
    </xf>
    <xf numFmtId="43" fontId="29" fillId="3" borderId="66" xfId="1" applyFont="1" applyFill="1" applyBorder="1" applyAlignment="1" applyProtection="1">
      <alignment vertical="center"/>
      <protection locked="0"/>
    </xf>
    <xf numFmtId="0" fontId="29" fillId="3" borderId="63" xfId="0" applyFont="1" applyFill="1" applyBorder="1" applyAlignment="1">
      <alignment vertical="center" wrapText="1"/>
    </xf>
    <xf numFmtId="43" fontId="29" fillId="3" borderId="55" xfId="1" applyFont="1" applyFill="1" applyBorder="1" applyAlignment="1" applyProtection="1">
      <alignment vertical="center"/>
      <protection locked="0"/>
    </xf>
    <xf numFmtId="43" fontId="29" fillId="4" borderId="60" xfId="1" applyFont="1" applyFill="1" applyBorder="1" applyAlignment="1" applyProtection="1">
      <alignment vertical="center"/>
      <protection locked="0"/>
    </xf>
    <xf numFmtId="43" fontId="29" fillId="3" borderId="13" xfId="1" applyFont="1" applyFill="1" applyBorder="1" applyAlignment="1" applyProtection="1">
      <alignment vertical="center"/>
      <protection locked="0"/>
    </xf>
    <xf numFmtId="0" fontId="27" fillId="3" borderId="69" xfId="0" applyFont="1" applyFill="1" applyBorder="1"/>
    <xf numFmtId="43" fontId="27" fillId="3" borderId="70" xfId="1" applyFont="1" applyFill="1" applyBorder="1" applyAlignment="1">
      <alignment wrapText="1"/>
    </xf>
    <xf numFmtId="43" fontId="27" fillId="3" borderId="71" xfId="1" applyFont="1" applyFill="1" applyBorder="1" applyAlignment="1">
      <alignment wrapText="1"/>
    </xf>
    <xf numFmtId="43" fontId="27" fillId="3" borderId="72" xfId="1" applyFont="1" applyFill="1" applyBorder="1" applyAlignment="1">
      <alignment wrapText="1"/>
    </xf>
    <xf numFmtId="0" fontId="29" fillId="3" borderId="73" xfId="0" applyFont="1" applyFill="1" applyBorder="1" applyAlignment="1">
      <alignment vertical="center" wrapText="1"/>
    </xf>
    <xf numFmtId="0" fontId="27" fillId="3" borderId="74" xfId="0" applyFont="1" applyFill="1" applyBorder="1"/>
    <xf numFmtId="43" fontId="27" fillId="3" borderId="75" xfId="1" applyFont="1" applyFill="1" applyBorder="1" applyAlignment="1">
      <alignment wrapText="1"/>
    </xf>
    <xf numFmtId="43" fontId="27" fillId="3" borderId="74" xfId="1" applyFont="1" applyFill="1" applyBorder="1" applyAlignment="1">
      <alignment wrapText="1"/>
    </xf>
    <xf numFmtId="43" fontId="27" fillId="3" borderId="76" xfId="1" applyFont="1" applyFill="1" applyBorder="1" applyAlignment="1">
      <alignment wrapText="1"/>
    </xf>
    <xf numFmtId="43" fontId="29" fillId="4" borderId="12" xfId="1" applyFont="1" applyFill="1" applyBorder="1" applyAlignment="1" applyProtection="1">
      <alignment vertical="center"/>
      <protection locked="0"/>
    </xf>
    <xf numFmtId="43" fontId="29" fillId="3" borderId="77" xfId="1" applyFont="1" applyFill="1" applyBorder="1" applyAlignment="1" applyProtection="1">
      <alignment vertical="center"/>
      <protection locked="0"/>
    </xf>
    <xf numFmtId="166" fontId="23" fillId="2" borderId="0" xfId="0" applyNumberFormat="1" applyFont="1" applyFill="1"/>
    <xf numFmtId="0" fontId="3" fillId="4" borderId="79" xfId="0" applyFont="1" applyFill="1" applyBorder="1" applyAlignment="1">
      <alignment horizontal="center"/>
    </xf>
    <xf numFmtId="0" fontId="11" fillId="2" borderId="1" xfId="0" applyFont="1" applyFill="1" applyBorder="1"/>
    <xf numFmtId="165" fontId="3" fillId="2" borderId="2" xfId="0" applyNumberFormat="1" applyFont="1" applyFill="1" applyBorder="1"/>
    <xf numFmtId="165" fontId="2" fillId="2" borderId="79" xfId="0" applyNumberFormat="1" applyFont="1" applyFill="1" applyBorder="1"/>
    <xf numFmtId="165" fontId="3" fillId="2" borderId="79" xfId="0" applyNumberFormat="1" applyFont="1" applyFill="1" applyBorder="1"/>
    <xf numFmtId="0" fontId="11" fillId="2" borderId="54" xfId="0" applyFont="1" applyFill="1" applyBorder="1"/>
    <xf numFmtId="165" fontId="3" fillId="0" borderId="0" xfId="0" applyNumberFormat="1" applyFont="1"/>
    <xf numFmtId="165" fontId="2" fillId="3" borderId="79" xfId="0" applyNumberFormat="1" applyFont="1" applyFill="1" applyBorder="1"/>
    <xf numFmtId="0" fontId="0" fillId="3" borderId="54" xfId="0" applyFill="1" applyBorder="1"/>
    <xf numFmtId="0" fontId="0" fillId="2" borderId="55" xfId="0" applyFill="1" applyBorder="1"/>
    <xf numFmtId="165" fontId="3" fillId="2" borderId="14" xfId="0" applyNumberFormat="1" applyFont="1" applyFill="1" applyBorder="1"/>
    <xf numFmtId="0" fontId="11" fillId="2" borderId="55" xfId="0" applyFont="1" applyFill="1" applyBorder="1"/>
    <xf numFmtId="165" fontId="3" fillId="2" borderId="53" xfId="0" applyNumberFormat="1" applyFont="1" applyFill="1" applyBorder="1"/>
    <xf numFmtId="0" fontId="11" fillId="2" borderId="13" xfId="0" applyFont="1" applyFill="1" applyBorder="1"/>
    <xf numFmtId="0" fontId="3" fillId="3" borderId="0" xfId="0" applyFont="1" applyFill="1" applyAlignment="1">
      <alignment vertical="center"/>
    </xf>
    <xf numFmtId="0" fontId="3" fillId="3" borderId="1" xfId="0" applyFont="1" applyFill="1" applyBorder="1" applyAlignment="1">
      <alignment vertical="center"/>
    </xf>
    <xf numFmtId="43" fontId="3" fillId="3" borderId="0" xfId="1" applyFont="1" applyFill="1" applyBorder="1" applyAlignment="1">
      <alignment vertical="center"/>
    </xf>
    <xf numFmtId="0" fontId="2" fillId="3" borderId="0" xfId="0" applyFont="1" applyFill="1" applyAlignment="1">
      <alignment horizontal="left" vertical="center" indent="1"/>
    </xf>
    <xf numFmtId="0" fontId="2" fillId="3" borderId="0" xfId="0" applyFont="1" applyFill="1" applyAlignment="1">
      <alignment vertical="center"/>
    </xf>
    <xf numFmtId="0" fontId="2" fillId="3" borderId="54" xfId="0" applyFont="1" applyFill="1" applyBorder="1" applyAlignment="1">
      <alignment vertical="center"/>
    </xf>
    <xf numFmtId="43" fontId="2" fillId="3" borderId="0" xfId="1" applyFont="1" applyFill="1" applyBorder="1" applyAlignment="1">
      <alignment vertical="center"/>
    </xf>
    <xf numFmtId="0" fontId="2" fillId="3" borderId="0" xfId="0" applyFont="1" applyFill="1" applyAlignment="1">
      <alignment horizontal="left" vertical="center" indent="2"/>
    </xf>
    <xf numFmtId="0" fontId="3" fillId="3" borderId="54" xfId="0" applyFont="1" applyFill="1" applyBorder="1" applyAlignment="1">
      <alignment vertical="center"/>
    </xf>
    <xf numFmtId="0" fontId="3" fillId="3" borderId="2" xfId="0" applyFont="1" applyFill="1" applyBorder="1" applyAlignment="1">
      <alignment vertical="center"/>
    </xf>
    <xf numFmtId="0" fontId="2" fillId="3" borderId="55" xfId="0" applyFont="1" applyFill="1" applyBorder="1" applyAlignment="1">
      <alignment vertical="center"/>
    </xf>
    <xf numFmtId="0" fontId="11" fillId="4" borderId="13" xfId="0" applyFont="1" applyFill="1" applyBorder="1"/>
    <xf numFmtId="0" fontId="3" fillId="4" borderId="2" xfId="0" applyFont="1" applyFill="1" applyBorder="1" applyAlignment="1">
      <alignment vertical="center"/>
    </xf>
    <xf numFmtId="0" fontId="3" fillId="4" borderId="3" xfId="0" applyFont="1" applyFill="1" applyBorder="1" applyAlignment="1">
      <alignment vertical="center"/>
    </xf>
    <xf numFmtId="0" fontId="3" fillId="4" borderId="0" xfId="0" applyFont="1" applyFill="1" applyAlignment="1">
      <alignment vertical="center"/>
    </xf>
    <xf numFmtId="0" fontId="3" fillId="4" borderId="79" xfId="0" applyFont="1" applyFill="1" applyBorder="1" applyAlignment="1">
      <alignment vertical="center"/>
    </xf>
    <xf numFmtId="0" fontId="3" fillId="4" borderId="8" xfId="0" applyFont="1" applyFill="1" applyBorder="1" applyAlignment="1">
      <alignment horizontal="center" vertical="center"/>
    </xf>
    <xf numFmtId="0" fontId="3" fillId="4" borderId="55" xfId="0" applyFont="1" applyFill="1" applyBorder="1" applyAlignment="1">
      <alignment horizontal="center" vertical="center"/>
    </xf>
    <xf numFmtId="0" fontId="3" fillId="3" borderId="3" xfId="0" applyFont="1" applyFill="1" applyBorder="1" applyAlignment="1">
      <alignment vertical="center"/>
    </xf>
    <xf numFmtId="43" fontId="3" fillId="3" borderId="4" xfId="1" applyFont="1" applyFill="1" applyBorder="1" applyAlignment="1">
      <alignment vertical="center"/>
    </xf>
    <xf numFmtId="0" fontId="2" fillId="3" borderId="79" xfId="0" applyFont="1" applyFill="1" applyBorder="1" applyAlignment="1">
      <alignment vertical="center"/>
    </xf>
    <xf numFmtId="43" fontId="2" fillId="3" borderId="8" xfId="1" applyFont="1" applyFill="1" applyBorder="1" applyAlignment="1">
      <alignment vertical="center"/>
    </xf>
    <xf numFmtId="0" fontId="3" fillId="3" borderId="79" xfId="0" applyFont="1" applyFill="1" applyBorder="1" applyAlignment="1">
      <alignment vertical="center"/>
    </xf>
    <xf numFmtId="43" fontId="3" fillId="3" borderId="8" xfId="1" applyFont="1" applyFill="1" applyBorder="1" applyAlignment="1">
      <alignment vertical="center"/>
    </xf>
    <xf numFmtId="0" fontId="2" fillId="3" borderId="53" xfId="0" applyFont="1" applyFill="1" applyBorder="1" applyAlignment="1">
      <alignment vertical="center"/>
    </xf>
    <xf numFmtId="0" fontId="2" fillId="3" borderId="2" xfId="0" applyFont="1" applyFill="1" applyBorder="1" applyAlignment="1">
      <alignment vertical="center"/>
    </xf>
    <xf numFmtId="43" fontId="2" fillId="3" borderId="4" xfId="1" applyFont="1" applyFill="1" applyBorder="1" applyAlignment="1">
      <alignment vertical="center"/>
    </xf>
    <xf numFmtId="0" fontId="2" fillId="3" borderId="0" xfId="0" applyFont="1" applyFill="1" applyAlignment="1">
      <alignment horizontal="left" vertical="center"/>
    </xf>
    <xf numFmtId="0" fontId="2" fillId="3" borderId="12" xfId="0" applyFont="1" applyFill="1" applyBorder="1" applyAlignment="1">
      <alignment vertical="center"/>
    </xf>
    <xf numFmtId="0" fontId="0" fillId="4" borderId="2" xfId="0" applyFill="1" applyBorder="1"/>
    <xf numFmtId="2" fontId="2" fillId="3" borderId="2" xfId="0" applyNumberFormat="1" applyFont="1" applyFill="1" applyBorder="1" applyAlignment="1">
      <alignment vertical="center"/>
    </xf>
    <xf numFmtId="0" fontId="11" fillId="4" borderId="53" xfId="0" applyFont="1" applyFill="1" applyBorder="1" applyAlignment="1">
      <alignment horizontal="center"/>
    </xf>
    <xf numFmtId="43" fontId="2" fillId="3" borderId="2" xfId="1" applyFont="1" applyFill="1" applyBorder="1" applyAlignment="1">
      <alignment vertical="center"/>
    </xf>
    <xf numFmtId="43" fontId="2" fillId="3" borderId="12" xfId="1" applyFont="1" applyFill="1" applyBorder="1" applyAlignment="1">
      <alignment vertical="center"/>
    </xf>
    <xf numFmtId="0" fontId="2" fillId="3" borderId="0" xfId="0" applyFont="1" applyFill="1" applyAlignment="1">
      <alignment horizontal="right" vertical="center"/>
    </xf>
    <xf numFmtId="0" fontId="2" fillId="3" borderId="3" xfId="0" applyFont="1" applyFill="1" applyBorder="1" applyAlignment="1">
      <alignment vertical="center"/>
    </xf>
    <xf numFmtId="0" fontId="2" fillId="3" borderId="1" xfId="0" applyFont="1" applyFill="1" applyBorder="1" applyAlignment="1">
      <alignment vertical="center"/>
    </xf>
    <xf numFmtId="43" fontId="3" fillId="4" borderId="13" xfId="1" applyFont="1" applyFill="1" applyBorder="1" applyAlignment="1">
      <alignment vertical="center"/>
    </xf>
    <xf numFmtId="0" fontId="2" fillId="3" borderId="13" xfId="0" applyFont="1" applyFill="1" applyBorder="1" applyAlignment="1">
      <alignment vertical="center"/>
    </xf>
    <xf numFmtId="0" fontId="2" fillId="3" borderId="14" xfId="0" applyFont="1" applyFill="1" applyBorder="1" applyAlignment="1">
      <alignment vertical="center"/>
    </xf>
    <xf numFmtId="43" fontId="2" fillId="3" borderId="14" xfId="1" applyFont="1" applyFill="1" applyBorder="1" applyAlignment="1">
      <alignment vertical="center"/>
    </xf>
    <xf numFmtId="10" fontId="2" fillId="3" borderId="13" xfId="3" applyNumberFormat="1" applyFont="1" applyFill="1" applyBorder="1" applyAlignment="1">
      <alignment vertical="center"/>
    </xf>
    <xf numFmtId="0" fontId="2" fillId="4" borderId="4"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55" xfId="0" applyFont="1" applyFill="1" applyBorder="1" applyAlignment="1">
      <alignment horizontal="center" vertical="center"/>
    </xf>
    <xf numFmtId="43" fontId="2" fillId="3" borderId="1" xfId="1" applyFont="1" applyFill="1" applyBorder="1" applyAlignment="1">
      <alignment vertical="center"/>
    </xf>
    <xf numFmtId="43" fontId="2" fillId="3" borderId="54" xfId="1" applyFont="1" applyFill="1" applyBorder="1" applyAlignment="1">
      <alignment vertical="center"/>
    </xf>
    <xf numFmtId="43" fontId="2" fillId="3" borderId="55" xfId="1" applyFont="1" applyFill="1" applyBorder="1" applyAlignment="1">
      <alignment vertical="center"/>
    </xf>
    <xf numFmtId="165" fontId="2" fillId="3" borderId="54" xfId="0" applyNumberFormat="1" applyFont="1" applyFill="1" applyBorder="1"/>
    <xf numFmtId="165" fontId="2" fillId="3" borderId="55" xfId="0" applyNumberFormat="1" applyFont="1" applyFill="1" applyBorder="1" applyAlignment="1">
      <alignment horizontal="center"/>
    </xf>
    <xf numFmtId="165" fontId="41" fillId="2" borderId="0" xfId="0" applyNumberFormat="1" applyFont="1" applyFill="1"/>
    <xf numFmtId="43" fontId="2" fillId="3" borderId="0" xfId="1" applyFont="1" applyFill="1" applyBorder="1" applyAlignment="1">
      <alignment horizontal="right" vertical="center" wrapText="1"/>
    </xf>
    <xf numFmtId="43" fontId="2" fillId="3" borderId="54" xfId="1" applyFont="1" applyFill="1" applyBorder="1" applyAlignment="1">
      <alignment horizontal="center" vertical="center" wrapText="1"/>
    </xf>
    <xf numFmtId="9" fontId="2" fillId="3" borderId="4" xfId="0" applyNumberFormat="1" applyFont="1" applyFill="1" applyBorder="1" applyAlignment="1">
      <alignment horizontal="center" vertical="center" wrapText="1"/>
    </xf>
    <xf numFmtId="10" fontId="2" fillId="3" borderId="1" xfId="0" applyNumberFormat="1" applyFont="1" applyFill="1" applyBorder="1" applyAlignment="1">
      <alignment vertical="center"/>
    </xf>
    <xf numFmtId="9" fontId="2" fillId="3" borderId="8" xfId="0" applyNumberFormat="1" applyFont="1" applyFill="1" applyBorder="1" applyAlignment="1">
      <alignment horizontal="center" vertical="center" wrapText="1"/>
    </xf>
    <xf numFmtId="10" fontId="2" fillId="3" borderId="54" xfId="0" applyNumberFormat="1" applyFont="1" applyFill="1" applyBorder="1" applyAlignment="1">
      <alignment vertical="center"/>
    </xf>
    <xf numFmtId="0" fontId="2" fillId="3" borderId="52" xfId="0" applyFont="1" applyFill="1" applyBorder="1" applyAlignment="1">
      <alignment horizontal="left" vertical="center" wrapText="1"/>
    </xf>
    <xf numFmtId="9" fontId="2" fillId="3" borderId="12" xfId="3" applyFont="1" applyFill="1" applyBorder="1" applyAlignment="1">
      <alignment horizontal="center" vertical="center" wrapText="1"/>
    </xf>
    <xf numFmtId="10" fontId="2" fillId="3" borderId="9" xfId="3" applyNumberFormat="1" applyFont="1" applyFill="1" applyBorder="1" applyAlignment="1">
      <alignment vertical="center"/>
    </xf>
    <xf numFmtId="165" fontId="7" fillId="3" borderId="8" xfId="1" applyNumberFormat="1" applyFont="1" applyFill="1" applyBorder="1"/>
    <xf numFmtId="4" fontId="7" fillId="3" borderId="8" xfId="0" applyNumberFormat="1" applyFont="1" applyFill="1" applyBorder="1"/>
    <xf numFmtId="165" fontId="2" fillId="2" borderId="54" xfId="0" applyNumberFormat="1" applyFont="1" applyFill="1" applyBorder="1" applyAlignment="1">
      <alignment vertical="center" wrapText="1"/>
    </xf>
    <xf numFmtId="165" fontId="3" fillId="2" borderId="54" xfId="0" applyNumberFormat="1" applyFont="1" applyFill="1" applyBorder="1" applyAlignment="1">
      <alignment vertical="center" wrapText="1"/>
    </xf>
    <xf numFmtId="165" fontId="3" fillId="2" borderId="0" xfId="0" applyNumberFormat="1" applyFont="1" applyFill="1" applyAlignment="1">
      <alignment vertical="center" wrapText="1"/>
    </xf>
    <xf numFmtId="165" fontId="2" fillId="2" borderId="1" xfId="0" applyNumberFormat="1" applyFont="1" applyFill="1" applyBorder="1" applyAlignment="1">
      <alignment vertical="center" wrapText="1"/>
    </xf>
    <xf numFmtId="0" fontId="33" fillId="2" borderId="46" xfId="0" applyFont="1" applyFill="1" applyBorder="1" applyAlignment="1">
      <alignment horizontal="left" wrapText="1"/>
    </xf>
    <xf numFmtId="43" fontId="29" fillId="5" borderId="55" xfId="1" applyFont="1" applyFill="1" applyBorder="1" applyAlignment="1" applyProtection="1">
      <alignment vertical="center"/>
      <protection locked="0"/>
    </xf>
    <xf numFmtId="167" fontId="29" fillId="5" borderId="12" xfId="1" applyNumberFormat="1" applyFont="1" applyFill="1" applyBorder="1" applyAlignment="1" applyProtection="1">
      <alignment vertical="center"/>
      <protection locked="0"/>
    </xf>
    <xf numFmtId="167" fontId="29" fillId="5" borderId="55" xfId="1" applyNumberFormat="1" applyFont="1" applyFill="1" applyBorder="1" applyAlignment="1" applyProtection="1">
      <alignment vertical="center"/>
      <protection locked="0"/>
    </xf>
    <xf numFmtId="167" fontId="29" fillId="4" borderId="80" xfId="1" applyNumberFormat="1" applyFont="1" applyFill="1" applyBorder="1" applyAlignment="1" applyProtection="1">
      <alignment vertical="center"/>
      <protection locked="0"/>
    </xf>
    <xf numFmtId="167" fontId="29" fillId="4" borderId="81" xfId="1" applyNumberFormat="1" applyFont="1" applyFill="1" applyBorder="1" applyAlignment="1" applyProtection="1">
      <alignment vertical="center"/>
      <protection locked="0"/>
    </xf>
    <xf numFmtId="0" fontId="29" fillId="3" borderId="54" xfId="0" applyFont="1" applyFill="1" applyBorder="1" applyAlignment="1">
      <alignment vertical="center" wrapText="1"/>
    </xf>
    <xf numFmtId="0" fontId="29" fillId="3" borderId="83" xfId="0" applyFont="1" applyFill="1" applyBorder="1" applyAlignment="1">
      <alignment horizontal="left" vertical="center" wrapText="1" indent="1"/>
    </xf>
    <xf numFmtId="0" fontId="29" fillId="3" borderId="83" xfId="0" applyFont="1" applyFill="1" applyBorder="1" applyAlignment="1">
      <alignment vertical="center" wrapText="1"/>
    </xf>
    <xf numFmtId="43" fontId="29" fillId="3" borderId="78" xfId="1" applyFont="1" applyFill="1" applyBorder="1" applyAlignment="1" applyProtection="1">
      <alignment vertical="center"/>
      <protection locked="0"/>
    </xf>
    <xf numFmtId="0" fontId="2" fillId="2" borderId="79" xfId="0" applyFont="1" applyFill="1" applyBorder="1"/>
    <xf numFmtId="43" fontId="4" fillId="3" borderId="79" xfId="1" applyFont="1" applyFill="1" applyBorder="1" applyAlignment="1"/>
    <xf numFmtId="167" fontId="2" fillId="2" borderId="4" xfId="0" applyNumberFormat="1" applyFont="1" applyFill="1" applyBorder="1"/>
    <xf numFmtId="167" fontId="2" fillId="2" borderId="1" xfId="0" applyNumberFormat="1" applyFont="1" applyFill="1" applyBorder="1"/>
    <xf numFmtId="167" fontId="2" fillId="2" borderId="5" xfId="0" applyNumberFormat="1" applyFont="1" applyFill="1" applyBorder="1"/>
    <xf numFmtId="167" fontId="2" fillId="2" borderId="15" xfId="0" applyNumberFormat="1" applyFont="1" applyFill="1" applyBorder="1"/>
    <xf numFmtId="4" fontId="2" fillId="2" borderId="79" xfId="0" quotePrefix="1" applyNumberFormat="1" applyFont="1" applyFill="1" applyBorder="1"/>
    <xf numFmtId="4" fontId="2" fillId="2" borderId="54" xfId="0" applyNumberFormat="1" applyFont="1" applyFill="1" applyBorder="1"/>
    <xf numFmtId="165" fontId="2" fillId="2" borderId="79" xfId="0" applyNumberFormat="1" applyFont="1" applyFill="1" applyBorder="1" applyAlignment="1">
      <alignment horizontal="center"/>
    </xf>
    <xf numFmtId="10" fontId="2" fillId="3" borderId="0" xfId="0" applyNumberFormat="1" applyFont="1" applyFill="1" applyAlignment="1">
      <alignment horizontal="left"/>
    </xf>
    <xf numFmtId="0" fontId="32" fillId="4" borderId="4"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55" xfId="0" applyFont="1" applyFill="1" applyBorder="1" applyAlignment="1">
      <alignment horizontal="center"/>
    </xf>
    <xf numFmtId="0" fontId="2" fillId="3" borderId="0" xfId="0" applyFont="1" applyFill="1" applyAlignment="1">
      <alignment horizontal="left" vertical="center" wrapText="1"/>
    </xf>
    <xf numFmtId="166" fontId="2" fillId="2" borderId="0" xfId="0" applyNumberFormat="1" applyFont="1" applyFill="1"/>
    <xf numFmtId="0" fontId="2" fillId="4" borderId="53" xfId="0" applyFont="1" applyFill="1" applyBorder="1"/>
    <xf numFmtId="0" fontId="3" fillId="4" borderId="55"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2" fillId="3" borderId="54" xfId="0" applyFont="1" applyFill="1" applyBorder="1"/>
    <xf numFmtId="0" fontId="3" fillId="2" borderId="54" xfId="0" applyFont="1" applyFill="1" applyBorder="1"/>
    <xf numFmtId="0" fontId="2" fillId="2" borderId="83" xfId="0" applyFont="1" applyFill="1" applyBorder="1"/>
    <xf numFmtId="0" fontId="2" fillId="2" borderId="55" xfId="0" applyFont="1" applyFill="1" applyBorder="1"/>
    <xf numFmtId="0" fontId="3" fillId="2" borderId="83" xfId="0" applyFont="1" applyFill="1" applyBorder="1"/>
    <xf numFmtId="165" fontId="3" fillId="2" borderId="83" xfId="0" applyNumberFormat="1" applyFont="1" applyFill="1" applyBorder="1"/>
    <xf numFmtId="0" fontId="2" fillId="4" borderId="81" xfId="0" applyFont="1" applyFill="1" applyBorder="1"/>
    <xf numFmtId="0" fontId="32" fillId="4" borderId="81" xfId="0" applyFont="1" applyFill="1" applyBorder="1" applyAlignment="1">
      <alignment horizontal="center" vertical="center" wrapText="1"/>
    </xf>
    <xf numFmtId="165" fontId="3" fillId="3" borderId="1" xfId="0" applyNumberFormat="1" applyFont="1" applyFill="1" applyBorder="1"/>
    <xf numFmtId="0" fontId="2" fillId="2" borderId="79" xfId="0" applyFont="1" applyFill="1" applyBorder="1" applyAlignment="1">
      <alignment horizontal="left" indent="2"/>
    </xf>
    <xf numFmtId="0" fontId="2" fillId="2" borderId="79" xfId="0" applyFont="1" applyFill="1" applyBorder="1" applyAlignment="1">
      <alignment horizontal="left" indent="3"/>
    </xf>
    <xf numFmtId="0" fontId="3" fillId="2" borderId="79" xfId="0" applyFont="1" applyFill="1" applyBorder="1" applyAlignment="1">
      <alignment vertical="center"/>
    </xf>
    <xf numFmtId="165" fontId="3" fillId="3" borderId="54" xfId="0" applyNumberFormat="1" applyFont="1" applyFill="1" applyBorder="1"/>
    <xf numFmtId="0" fontId="3" fillId="2" borderId="79" xfId="0" applyFont="1" applyFill="1" applyBorder="1"/>
    <xf numFmtId="0" fontId="3" fillId="2" borderId="79" xfId="0" applyFont="1" applyFill="1" applyBorder="1" applyAlignment="1">
      <alignment horizontal="left" indent="2"/>
    </xf>
    <xf numFmtId="0" fontId="3" fillId="2" borderId="79" xfId="0" applyFont="1" applyFill="1" applyBorder="1" applyAlignment="1">
      <alignment vertical="center" wrapText="1"/>
    </xf>
    <xf numFmtId="165" fontId="2" fillId="3" borderId="55" xfId="0" applyNumberFormat="1" applyFont="1" applyFill="1" applyBorder="1"/>
    <xf numFmtId="165" fontId="3" fillId="4" borderId="80" xfId="0" applyNumberFormat="1" applyFont="1" applyFill="1" applyBorder="1"/>
    <xf numFmtId="165" fontId="3" fillId="4" borderId="81" xfId="0" applyNumberFormat="1" applyFont="1" applyFill="1" applyBorder="1"/>
    <xf numFmtId="43" fontId="3" fillId="4" borderId="13" xfId="1" applyFont="1" applyFill="1" applyBorder="1"/>
    <xf numFmtId="165" fontId="3" fillId="3" borderId="83" xfId="0" applyNumberFormat="1" applyFont="1" applyFill="1" applyBorder="1" applyAlignment="1">
      <alignment horizontal="center"/>
    </xf>
    <xf numFmtId="165" fontId="3" fillId="3" borderId="53" xfId="0" applyNumberFormat="1" applyFont="1" applyFill="1" applyBorder="1" applyAlignment="1">
      <alignment horizontal="center"/>
    </xf>
    <xf numFmtId="165" fontId="3" fillId="3" borderId="81" xfId="0" applyNumberFormat="1" applyFont="1" applyFill="1" applyBorder="1"/>
    <xf numFmtId="165" fontId="12" fillId="3" borderId="13" xfId="0" applyNumberFormat="1" applyFont="1" applyFill="1" applyBorder="1"/>
    <xf numFmtId="0" fontId="3" fillId="4" borderId="83" xfId="0" applyFont="1" applyFill="1" applyBorder="1" applyAlignment="1">
      <alignment horizontal="left"/>
    </xf>
    <xf numFmtId="165" fontId="3" fillId="4" borderId="83" xfId="0" applyNumberFormat="1" applyFont="1" applyFill="1" applyBorder="1" applyAlignment="1">
      <alignment horizontal="center"/>
    </xf>
    <xf numFmtId="165" fontId="3" fillId="4" borderId="53" xfId="0" applyNumberFormat="1" applyFont="1" applyFill="1" applyBorder="1" applyAlignment="1">
      <alignment horizontal="center"/>
    </xf>
    <xf numFmtId="0" fontId="3" fillId="2" borderId="83" xfId="0" applyFont="1" applyFill="1" applyBorder="1" applyAlignment="1">
      <alignment horizontal="left"/>
    </xf>
    <xf numFmtId="165" fontId="2" fillId="3" borderId="83" xfId="0" applyNumberFormat="1" applyFont="1" applyFill="1" applyBorder="1"/>
    <xf numFmtId="165" fontId="3" fillId="4" borderId="81" xfId="0" applyNumberFormat="1" applyFont="1" applyFill="1" applyBorder="1" applyAlignment="1">
      <alignment horizontal="center" vertical="center"/>
    </xf>
    <xf numFmtId="43" fontId="11" fillId="4" borderId="81" xfId="1" applyFont="1" applyFill="1" applyBorder="1" applyAlignment="1"/>
    <xf numFmtId="0" fontId="11" fillId="4" borderId="53" xfId="0" applyFont="1" applyFill="1" applyBorder="1" applyAlignment="1">
      <alignment vertical="center"/>
    </xf>
    <xf numFmtId="43" fontId="4" fillId="3" borderId="79" xfId="1" applyFont="1" applyFill="1" applyBorder="1" applyAlignment="1">
      <alignment horizontal="right" vertical="center"/>
    </xf>
    <xf numFmtId="43" fontId="4" fillId="3" borderId="54" xfId="1" applyFont="1" applyFill="1" applyBorder="1" applyAlignment="1">
      <alignment horizontal="center" vertical="center"/>
    </xf>
    <xf numFmtId="0" fontId="4" fillId="3" borderId="83" xfId="0" applyFont="1" applyFill="1" applyBorder="1"/>
    <xf numFmtId="0" fontId="4" fillId="3" borderId="83" xfId="0" applyFont="1" applyFill="1" applyBorder="1" applyAlignment="1">
      <alignment horizontal="center" vertical="center"/>
    </xf>
    <xf numFmtId="43" fontId="4" fillId="3" borderId="83" xfId="1" applyFont="1" applyFill="1" applyBorder="1" applyAlignment="1">
      <alignment horizontal="center" vertical="center"/>
    </xf>
    <xf numFmtId="43" fontId="4" fillId="3" borderId="83" xfId="1" applyFont="1" applyFill="1" applyBorder="1" applyAlignment="1">
      <alignment horizontal="right" vertical="center"/>
    </xf>
    <xf numFmtId="43" fontId="4" fillId="3" borderId="53" xfId="1" applyFont="1" applyFill="1" applyBorder="1" applyAlignment="1">
      <alignment horizontal="right" vertical="center"/>
    </xf>
    <xf numFmtId="0" fontId="4" fillId="3" borderId="83" xfId="4" applyFont="1" applyFill="1" applyBorder="1" applyAlignment="1">
      <alignment vertical="center" wrapText="1"/>
    </xf>
    <xf numFmtId="0" fontId="4" fillId="3" borderId="83" xfId="4" applyFont="1" applyFill="1" applyBorder="1" applyAlignment="1">
      <alignment wrapText="1"/>
    </xf>
    <xf numFmtId="43" fontId="4" fillId="3" borderId="83" xfId="1" applyFont="1" applyFill="1" applyBorder="1" applyAlignment="1">
      <alignment wrapText="1"/>
    </xf>
    <xf numFmtId="0" fontId="9" fillId="4" borderId="13" xfId="0" applyFont="1" applyFill="1" applyBorder="1" applyAlignment="1">
      <alignment horizontal="center"/>
    </xf>
    <xf numFmtId="0" fontId="9" fillId="4" borderId="81" xfId="0" applyFont="1" applyFill="1" applyBorder="1" applyAlignment="1">
      <alignment horizontal="center"/>
    </xf>
    <xf numFmtId="43" fontId="23" fillId="2" borderId="1" xfId="1" applyFont="1" applyFill="1" applyBorder="1"/>
    <xf numFmtId="165" fontId="23" fillId="2" borderId="54" xfId="0" applyNumberFormat="1" applyFont="1" applyFill="1" applyBorder="1"/>
    <xf numFmtId="0" fontId="9" fillId="2" borderId="13" xfId="0" applyFont="1" applyFill="1" applyBorder="1"/>
    <xf numFmtId="43" fontId="9" fillId="2" borderId="81" xfId="1" applyFont="1" applyFill="1" applyBorder="1"/>
    <xf numFmtId="165" fontId="23" fillId="2" borderId="0" xfId="0" applyNumberFormat="1" applyFont="1" applyFill="1"/>
    <xf numFmtId="0" fontId="3" fillId="4" borderId="83" xfId="0" applyFont="1" applyFill="1" applyBorder="1"/>
    <xf numFmtId="165" fontId="2" fillId="2" borderId="83" xfId="0" applyNumberFormat="1" applyFont="1" applyFill="1" applyBorder="1"/>
    <xf numFmtId="0" fontId="11" fillId="2" borderId="81" xfId="0" applyFont="1" applyFill="1" applyBorder="1"/>
    <xf numFmtId="0" fontId="0" fillId="2" borderId="83" xfId="0" applyFill="1" applyBorder="1"/>
    <xf numFmtId="165" fontId="3" fillId="3" borderId="3" xfId="0" applyNumberFormat="1" applyFont="1" applyFill="1" applyBorder="1" applyAlignment="1">
      <alignment vertical="center"/>
    </xf>
    <xf numFmtId="165" fontId="2" fillId="3" borderId="79" xfId="0" applyNumberFormat="1" applyFont="1" applyFill="1" applyBorder="1" applyAlignment="1">
      <alignment vertical="center"/>
    </xf>
    <xf numFmtId="0" fontId="0" fillId="3" borderId="0" xfId="0" applyFill="1"/>
    <xf numFmtId="165" fontId="3" fillId="3" borderId="79" xfId="0" applyNumberFormat="1" applyFont="1" applyFill="1" applyBorder="1" applyAlignment="1">
      <alignment vertical="center"/>
    </xf>
    <xf numFmtId="165" fontId="3" fillId="3" borderId="2" xfId="0" applyNumberFormat="1" applyFont="1" applyFill="1" applyBorder="1" applyAlignment="1">
      <alignment vertical="center"/>
    </xf>
    <xf numFmtId="165" fontId="2" fillId="3" borderId="0" xfId="0" applyNumberFormat="1" applyFont="1" applyFill="1" applyAlignment="1">
      <alignment vertical="center"/>
    </xf>
    <xf numFmtId="0" fontId="2" fillId="3" borderId="83" xfId="0" applyFont="1" applyFill="1" applyBorder="1" applyAlignment="1">
      <alignment horizontal="left" vertical="center" indent="1"/>
    </xf>
    <xf numFmtId="0" fontId="2" fillId="3" borderId="83" xfId="0" applyFont="1" applyFill="1" applyBorder="1" applyAlignment="1">
      <alignment vertical="center"/>
    </xf>
    <xf numFmtId="43" fontId="2" fillId="3" borderId="83" xfId="1" applyFont="1" applyFill="1" applyBorder="1" applyAlignment="1">
      <alignment vertical="center"/>
    </xf>
    <xf numFmtId="0" fontId="11" fillId="4" borderId="81" xfId="0" applyFont="1" applyFill="1" applyBorder="1"/>
    <xf numFmtId="165" fontId="5" fillId="4" borderId="14" xfId="0" applyNumberFormat="1" applyFont="1" applyFill="1" applyBorder="1"/>
    <xf numFmtId="0" fontId="3" fillId="4" borderId="83" xfId="0" applyFont="1" applyFill="1" applyBorder="1" applyAlignment="1">
      <alignment vertical="center"/>
    </xf>
    <xf numFmtId="165" fontId="3" fillId="3" borderId="1" xfId="0" applyNumberFormat="1" applyFont="1" applyFill="1" applyBorder="1" applyAlignment="1">
      <alignment vertical="center"/>
    </xf>
    <xf numFmtId="165" fontId="2" fillId="3" borderId="54" xfId="0" applyNumberFormat="1" applyFont="1" applyFill="1" applyBorder="1" applyAlignment="1">
      <alignment vertical="center"/>
    </xf>
    <xf numFmtId="0" fontId="2" fillId="3" borderId="83" xfId="0" applyFont="1" applyFill="1" applyBorder="1" applyAlignment="1">
      <alignment horizontal="left" vertical="center" indent="2"/>
    </xf>
    <xf numFmtId="165" fontId="2" fillId="3" borderId="55" xfId="0" applyNumberFormat="1" applyFont="1" applyFill="1" applyBorder="1" applyAlignment="1">
      <alignment vertical="center"/>
    </xf>
    <xf numFmtId="165" fontId="6" fillId="3" borderId="1" xfId="0" applyNumberFormat="1" applyFont="1" applyFill="1" applyBorder="1" applyAlignment="1">
      <alignment vertical="center"/>
    </xf>
    <xf numFmtId="165" fontId="6" fillId="3" borderId="54" xfId="0" applyNumberFormat="1" applyFont="1" applyFill="1" applyBorder="1" applyAlignment="1">
      <alignment vertical="center"/>
    </xf>
    <xf numFmtId="165" fontId="2" fillId="7" borderId="54" xfId="0" applyNumberFormat="1" applyFont="1" applyFill="1" applyBorder="1" applyAlignment="1">
      <alignment vertical="center"/>
    </xf>
    <xf numFmtId="0" fontId="2" fillId="3" borderId="0" xfId="0" applyFont="1" applyFill="1" applyAlignment="1">
      <alignment vertical="center" wrapText="1"/>
    </xf>
    <xf numFmtId="0" fontId="2" fillId="7" borderId="55" xfId="0" applyFont="1" applyFill="1" applyBorder="1" applyAlignment="1">
      <alignment vertical="center"/>
    </xf>
    <xf numFmtId="0" fontId="0" fillId="4" borderId="83" xfId="0" applyFill="1" applyBorder="1"/>
    <xf numFmtId="165" fontId="6" fillId="3" borderId="8" xfId="0" applyNumberFormat="1" applyFont="1" applyFill="1" applyBorder="1" applyAlignment="1">
      <alignment vertical="center"/>
    </xf>
    <xf numFmtId="0" fontId="9" fillId="4" borderId="4" xfId="0" applyFont="1" applyFill="1" applyBorder="1" applyAlignment="1">
      <alignment horizontal="center" vertical="center" wrapText="1"/>
    </xf>
    <xf numFmtId="165" fontId="2" fillId="0" borderId="4" xfId="0" applyNumberFormat="1" applyFont="1" applyBorder="1" applyAlignment="1">
      <alignment vertical="center"/>
    </xf>
    <xf numFmtId="0" fontId="3" fillId="3" borderId="0" xfId="0" applyFont="1" applyFill="1" applyAlignment="1">
      <alignment horizontal="left" vertical="center" indent="1"/>
    </xf>
    <xf numFmtId="165" fontId="3" fillId="3" borderId="54" xfId="0" applyNumberFormat="1" applyFont="1" applyFill="1" applyBorder="1" applyAlignment="1">
      <alignment vertical="center"/>
    </xf>
    <xf numFmtId="43" fontId="3" fillId="4" borderId="80" xfId="1" applyFont="1" applyFill="1" applyBorder="1" applyAlignment="1">
      <alignment vertical="center"/>
    </xf>
    <xf numFmtId="165" fontId="3" fillId="4" borderId="81" xfId="0" applyNumberFormat="1" applyFont="1" applyFill="1" applyBorder="1" applyAlignment="1">
      <alignment vertical="center"/>
    </xf>
    <xf numFmtId="43" fontId="6" fillId="3" borderId="0" xfId="1" applyFont="1" applyFill="1" applyBorder="1" applyAlignment="1">
      <alignment vertical="center"/>
    </xf>
    <xf numFmtId="0" fontId="3" fillId="4" borderId="81" xfId="0" applyFont="1" applyFill="1" applyBorder="1" applyAlignment="1">
      <alignment vertical="center"/>
    </xf>
    <xf numFmtId="0" fontId="2" fillId="3" borderId="81" xfId="0" applyFont="1" applyFill="1" applyBorder="1" applyAlignment="1">
      <alignment vertical="center"/>
    </xf>
    <xf numFmtId="165" fontId="2" fillId="3" borderId="14" xfId="0" applyNumberFormat="1" applyFont="1" applyFill="1" applyBorder="1" applyAlignment="1">
      <alignment vertical="center"/>
    </xf>
    <xf numFmtId="43" fontId="3" fillId="3" borderId="1" xfId="1" applyFont="1" applyFill="1" applyBorder="1" applyAlignment="1">
      <alignment vertical="center"/>
    </xf>
    <xf numFmtId="0" fontId="2" fillId="3" borderId="0" xfId="0" applyFont="1" applyFill="1" applyAlignment="1">
      <alignment horizontal="left" indent="1"/>
    </xf>
    <xf numFmtId="165" fontId="3" fillId="3" borderId="79" xfId="0" applyNumberFormat="1" applyFont="1" applyFill="1" applyBorder="1"/>
    <xf numFmtId="0" fontId="11" fillId="3" borderId="54" xfId="0" applyFont="1" applyFill="1" applyBorder="1"/>
    <xf numFmtId="0" fontId="2" fillId="2" borderId="83" xfId="0" applyFont="1" applyFill="1" applyBorder="1" applyAlignment="1">
      <alignment horizontal="left" indent="1"/>
    </xf>
    <xf numFmtId="43" fontId="35" fillId="3" borderId="0" xfId="1" applyFont="1" applyFill="1" applyBorder="1" applyAlignment="1">
      <alignment vertical="center"/>
    </xf>
    <xf numFmtId="0" fontId="35" fillId="3" borderId="0" xfId="0" applyFont="1" applyFill="1" applyAlignment="1">
      <alignment vertical="center"/>
    </xf>
    <xf numFmtId="0" fontId="2" fillId="2" borderId="83" xfId="0" applyFont="1" applyFill="1" applyBorder="1" applyAlignment="1">
      <alignment horizontal="left"/>
    </xf>
    <xf numFmtId="43" fontId="2" fillId="2" borderId="83" xfId="1" applyFont="1" applyFill="1" applyBorder="1" applyAlignment="1">
      <alignment horizontal="left"/>
    </xf>
    <xf numFmtId="165" fontId="2" fillId="3" borderId="83" xfId="0" applyNumberFormat="1" applyFont="1" applyFill="1" applyBorder="1" applyAlignment="1">
      <alignment horizontal="center"/>
    </xf>
    <xf numFmtId="165" fontId="35" fillId="3" borderId="0" xfId="0" applyNumberFormat="1" applyFont="1" applyFill="1"/>
    <xf numFmtId="43" fontId="0" fillId="2" borderId="0" xfId="1" applyFont="1" applyFill="1"/>
    <xf numFmtId="165" fontId="3" fillId="2" borderId="79" xfId="0" applyNumberFormat="1" applyFont="1" applyFill="1" applyBorder="1" applyAlignment="1">
      <alignment vertical="center" wrapText="1"/>
    </xf>
    <xf numFmtId="165" fontId="2" fillId="2" borderId="79" xfId="0" applyNumberFormat="1" applyFont="1" applyFill="1" applyBorder="1" applyAlignment="1">
      <alignment vertical="center" wrapText="1"/>
    </xf>
    <xf numFmtId="2" fontId="3" fillId="4" borderId="81" xfId="3" applyNumberFormat="1" applyFont="1" applyFill="1" applyBorder="1" applyAlignment="1">
      <alignment horizontal="right" vertical="center" wrapText="1"/>
    </xf>
    <xf numFmtId="4" fontId="3" fillId="4" borderId="55" xfId="0" applyNumberFormat="1" applyFont="1" applyFill="1" applyBorder="1" applyAlignment="1">
      <alignment horizontal="center" vertical="center" wrapText="1"/>
    </xf>
    <xf numFmtId="43" fontId="3" fillId="4" borderId="80" xfId="1" applyFont="1" applyFill="1" applyBorder="1" applyAlignment="1">
      <alignment horizontal="right" vertical="center" wrapText="1"/>
    </xf>
    <xf numFmtId="43" fontId="3" fillId="4" borderId="81" xfId="1" applyFont="1" applyFill="1" applyBorder="1" applyAlignment="1">
      <alignment horizontal="right" vertical="center" wrapText="1"/>
    </xf>
    <xf numFmtId="43" fontId="2" fillId="2" borderId="1" xfId="1" applyFont="1" applyFill="1" applyBorder="1" applyAlignment="1">
      <alignment horizontal="center" vertical="center" wrapText="1"/>
    </xf>
    <xf numFmtId="43" fontId="2" fillId="2" borderId="3" xfId="1" applyFont="1" applyFill="1" applyBorder="1" applyAlignment="1">
      <alignment horizontal="right" vertical="center" wrapText="1"/>
    </xf>
    <xf numFmtId="43" fontId="2" fillId="2" borderId="3" xfId="1" applyFont="1" applyFill="1" applyBorder="1" applyAlignment="1">
      <alignment horizontal="right" wrapText="1"/>
    </xf>
    <xf numFmtId="43" fontId="2" fillId="2" borderId="54" xfId="1" applyFont="1" applyFill="1" applyBorder="1" applyAlignment="1">
      <alignment horizontal="center" vertical="center" wrapText="1"/>
    </xf>
    <xf numFmtId="43" fontId="2" fillId="3" borderId="79" xfId="1" applyFont="1" applyFill="1" applyBorder="1" applyAlignment="1">
      <alignment horizontal="right" vertical="center" wrapText="1"/>
    </xf>
    <xf numFmtId="43" fontId="2" fillId="3" borderId="79" xfId="1" applyFont="1" applyFill="1" applyBorder="1" applyAlignment="1">
      <alignment horizontal="right" wrapText="1"/>
    </xf>
    <xf numFmtId="43" fontId="2" fillId="2" borderId="79" xfId="1" applyFont="1" applyFill="1" applyBorder="1" applyAlignment="1">
      <alignment horizontal="right" vertical="center" wrapText="1"/>
    </xf>
    <xf numFmtId="43" fontId="2" fillId="2" borderId="79" xfId="1" applyFont="1" applyFill="1" applyBorder="1" applyAlignment="1">
      <alignment horizontal="right" wrapText="1"/>
    </xf>
    <xf numFmtId="43" fontId="2" fillId="4" borderId="81" xfId="1" applyFont="1" applyFill="1" applyBorder="1" applyAlignment="1">
      <alignment horizontal="center" vertical="center" wrapText="1"/>
    </xf>
    <xf numFmtId="165" fontId="2" fillId="2" borderId="81" xfId="0" applyNumberFormat="1" applyFont="1" applyFill="1" applyBorder="1" applyAlignment="1">
      <alignment vertical="center" wrapText="1"/>
    </xf>
    <xf numFmtId="0" fontId="2" fillId="2" borderId="81" xfId="0" applyFont="1" applyFill="1" applyBorder="1" applyAlignment="1">
      <alignment horizontal="center" vertical="center" wrapText="1"/>
    </xf>
    <xf numFmtId="165" fontId="2" fillId="2" borderId="79" xfId="0" applyNumberFormat="1" applyFont="1" applyFill="1" applyBorder="1" applyAlignment="1">
      <alignment horizontal="right" vertical="center" wrapText="1"/>
    </xf>
    <xf numFmtId="166" fontId="2" fillId="1" borderId="79" xfId="0" applyNumberFormat="1" applyFont="1" applyFill="1" applyBorder="1" applyAlignment="1">
      <alignment horizontal="right" wrapText="1"/>
    </xf>
    <xf numFmtId="165" fontId="3" fillId="4" borderId="79" xfId="0" applyNumberFormat="1" applyFont="1" applyFill="1" applyBorder="1" applyAlignment="1">
      <alignment horizontal="center" vertical="center" wrapText="1"/>
    </xf>
    <xf numFmtId="165" fontId="3" fillId="4" borderId="55" xfId="0" applyNumberFormat="1" applyFont="1" applyFill="1" applyBorder="1" applyAlignment="1">
      <alignment horizontal="center" vertical="center" wrapText="1"/>
    </xf>
    <xf numFmtId="2" fontId="3" fillId="4" borderId="55" xfId="3" applyNumberFormat="1" applyFont="1" applyFill="1" applyBorder="1" applyAlignment="1">
      <alignment horizontal="center" vertical="center" wrapText="1"/>
    </xf>
    <xf numFmtId="165" fontId="3" fillId="4" borderId="80" xfId="0" applyNumberFormat="1" applyFont="1" applyFill="1" applyBorder="1" applyAlignment="1">
      <alignment horizontal="right" vertical="center" wrapText="1"/>
    </xf>
    <xf numFmtId="2" fontId="3" fillId="4" borderId="83" xfId="3" applyNumberFormat="1" applyFont="1" applyFill="1" applyBorder="1" applyAlignment="1">
      <alignment horizontal="center" vertical="center" wrapText="1"/>
    </xf>
    <xf numFmtId="0" fontId="2" fillId="2" borderId="83" xfId="0" applyFont="1" applyFill="1" applyBorder="1" applyAlignment="1">
      <alignment horizontal="left" vertical="center" wrapText="1" indent="2"/>
    </xf>
    <xf numFmtId="43" fontId="2" fillId="2" borderId="83" xfId="1" applyFont="1" applyFill="1" applyBorder="1" applyAlignment="1">
      <alignment horizontal="right" vertical="center" wrapText="1"/>
    </xf>
    <xf numFmtId="0" fontId="22" fillId="2" borderId="0" xfId="0" applyFont="1" applyFill="1" applyAlignment="1">
      <alignment vertical="center"/>
    </xf>
    <xf numFmtId="0" fontId="2" fillId="2" borderId="0" xfId="0" applyFont="1" applyFill="1" applyAlignment="1">
      <alignment horizontal="center" vertical="center"/>
    </xf>
    <xf numFmtId="10" fontId="33" fillId="3" borderId="0" xfId="3" applyNumberFormat="1" applyFont="1" applyFill="1" applyBorder="1" applyAlignment="1">
      <alignment horizontal="left" vertical="center" wrapText="1"/>
    </xf>
    <xf numFmtId="165" fontId="3" fillId="4" borderId="81" xfId="0" applyNumberFormat="1" applyFont="1" applyFill="1" applyBorder="1" applyAlignment="1">
      <alignment vertical="center" wrapText="1"/>
    </xf>
    <xf numFmtId="165" fontId="3" fillId="2" borderId="81" xfId="0" applyNumberFormat="1" applyFont="1" applyFill="1" applyBorder="1" applyAlignment="1">
      <alignment vertical="center" wrapText="1"/>
    </xf>
    <xf numFmtId="165" fontId="3" fillId="2" borderId="13" xfId="0" applyNumberFormat="1" applyFont="1" applyFill="1" applyBorder="1" applyAlignment="1">
      <alignment vertical="center" wrapText="1"/>
    </xf>
    <xf numFmtId="165" fontId="2" fillId="2" borderId="2" xfId="0" applyNumberFormat="1" applyFont="1" applyFill="1" applyBorder="1" applyAlignment="1">
      <alignment vertical="center" wrapText="1"/>
    </xf>
    <xf numFmtId="166" fontId="2" fillId="2" borderId="1" xfId="0" applyNumberFormat="1" applyFont="1" applyFill="1" applyBorder="1" applyAlignment="1">
      <alignment wrapText="1"/>
    </xf>
    <xf numFmtId="166" fontId="2" fillId="2" borderId="3" xfId="0" applyNumberFormat="1" applyFont="1" applyFill="1" applyBorder="1" applyAlignment="1">
      <alignment wrapText="1"/>
    </xf>
    <xf numFmtId="0" fontId="0" fillId="4" borderId="3" xfId="0" applyFill="1" applyBorder="1" applyAlignment="1">
      <alignment horizontal="center"/>
    </xf>
    <xf numFmtId="0" fontId="0" fillId="4" borderId="1" xfId="0" applyFill="1" applyBorder="1" applyAlignment="1">
      <alignment vertical="center"/>
    </xf>
    <xf numFmtId="0" fontId="0" fillId="4" borderId="54" xfId="0" applyFill="1" applyBorder="1" applyAlignment="1">
      <alignment vertical="center"/>
    </xf>
    <xf numFmtId="0" fontId="0" fillId="4" borderId="54" xfId="0" applyFill="1" applyBorder="1"/>
    <xf numFmtId="0" fontId="0" fillId="4" borderId="55" xfId="0" applyFill="1" applyBorder="1"/>
    <xf numFmtId="165" fontId="0" fillId="2" borderId="2" xfId="0" applyNumberFormat="1" applyFill="1" applyBorder="1"/>
    <xf numFmtId="165" fontId="0" fillId="2" borderId="3" xfId="0" applyNumberFormat="1" applyFill="1" applyBorder="1"/>
    <xf numFmtId="165" fontId="0" fillId="2" borderId="1" xfId="0" applyNumberFormat="1" applyFill="1" applyBorder="1"/>
    <xf numFmtId="165" fontId="0" fillId="2" borderId="79" xfId="0" applyNumberFormat="1" applyFill="1" applyBorder="1"/>
    <xf numFmtId="165" fontId="0" fillId="2" borderId="54" xfId="0" applyNumberFormat="1" applyFill="1" applyBorder="1"/>
    <xf numFmtId="0" fontId="4" fillId="2" borderId="0" xfId="0" applyFont="1" applyFill="1" applyAlignment="1">
      <alignment horizontal="left" indent="1"/>
    </xf>
    <xf numFmtId="165" fontId="0" fillId="2" borderId="83" xfId="0" applyNumberFormat="1" applyFill="1" applyBorder="1"/>
    <xf numFmtId="165" fontId="0" fillId="2" borderId="53" xfId="0" applyNumberFormat="1" applyFill="1" applyBorder="1"/>
    <xf numFmtId="165" fontId="0" fillId="2" borderId="55" xfId="0" applyNumberFormat="1" applyFill="1" applyBorder="1"/>
    <xf numFmtId="0" fontId="0" fillId="2" borderId="0" xfId="0" applyFill="1" applyAlignment="1">
      <alignment horizontal="left" indent="1"/>
    </xf>
    <xf numFmtId="0" fontId="44" fillId="2" borderId="0" xfId="0" applyFont="1" applyFill="1" applyAlignment="1">
      <alignment horizontal="center"/>
    </xf>
    <xf numFmtId="0" fontId="11" fillId="4" borderId="0" xfId="0" applyFont="1" applyFill="1" applyAlignment="1">
      <alignment horizontal="center"/>
    </xf>
    <xf numFmtId="0" fontId="11" fillId="4" borderId="79" xfId="0" applyFont="1" applyFill="1" applyBorder="1" applyAlignment="1">
      <alignment horizontal="center"/>
    </xf>
    <xf numFmtId="165" fontId="2" fillId="2" borderId="1" xfId="0" applyNumberFormat="1" applyFont="1" applyFill="1" applyBorder="1"/>
    <xf numFmtId="165" fontId="35" fillId="2" borderId="79" xfId="0" applyNumberFormat="1" applyFont="1" applyFill="1" applyBorder="1"/>
    <xf numFmtId="165" fontId="35" fillId="2" borderId="53" xfId="0" applyNumberFormat="1" applyFont="1" applyFill="1" applyBorder="1"/>
    <xf numFmtId="165" fontId="2" fillId="2" borderId="55" xfId="0" applyNumberFormat="1" applyFont="1" applyFill="1" applyBorder="1"/>
    <xf numFmtId="0" fontId="4" fillId="2" borderId="13" xfId="0" applyFont="1" applyFill="1" applyBorder="1"/>
    <xf numFmtId="165" fontId="35" fillId="2" borderId="14" xfId="0" applyNumberFormat="1" applyFont="1" applyFill="1" applyBorder="1"/>
    <xf numFmtId="165" fontId="2" fillId="2" borderId="80" xfId="0" applyNumberFormat="1" applyFont="1" applyFill="1" applyBorder="1"/>
    <xf numFmtId="165" fontId="2" fillId="2" borderId="81" xfId="0" applyNumberFormat="1" applyFont="1" applyFill="1" applyBorder="1"/>
    <xf numFmtId="0" fontId="11" fillId="4" borderId="13" xfId="0" applyFont="1" applyFill="1" applyBorder="1" applyAlignment="1">
      <alignment wrapText="1"/>
    </xf>
    <xf numFmtId="165" fontId="18" fillId="4" borderId="14" xfId="0" applyNumberFormat="1" applyFont="1" applyFill="1" applyBorder="1"/>
    <xf numFmtId="10" fontId="18" fillId="4" borderId="14" xfId="3" applyNumberFormat="1" applyFont="1" applyFill="1" applyBorder="1"/>
    <xf numFmtId="10" fontId="3" fillId="4" borderId="80" xfId="3" applyNumberFormat="1" applyFont="1" applyFill="1" applyBorder="1"/>
    <xf numFmtId="10" fontId="3" fillId="4" borderId="81" xfId="3" applyNumberFormat="1" applyFont="1" applyFill="1" applyBorder="1"/>
    <xf numFmtId="0" fontId="0" fillId="3" borderId="79" xfId="0" applyFill="1" applyBorder="1" applyAlignment="1">
      <alignment horizontal="center"/>
    </xf>
    <xf numFmtId="172" fontId="0" fillId="3" borderId="1" xfId="0" applyNumberFormat="1" applyFill="1" applyBorder="1"/>
    <xf numFmtId="172" fontId="0" fillId="3" borderId="2" xfId="0" applyNumberFormat="1" applyFill="1" applyBorder="1"/>
    <xf numFmtId="172" fontId="0" fillId="3" borderId="54" xfId="0" applyNumberFormat="1" applyFill="1" applyBorder="1"/>
    <xf numFmtId="172" fontId="0" fillId="3" borderId="0" xfId="0" applyNumberFormat="1" applyFill="1"/>
    <xf numFmtId="172" fontId="0" fillId="3" borderId="0" xfId="0" applyNumberFormat="1" applyFill="1" applyAlignment="1">
      <alignment horizontal="right"/>
    </xf>
    <xf numFmtId="172" fontId="0" fillId="3" borderId="54" xfId="0" applyNumberFormat="1" applyFill="1" applyBorder="1" applyAlignment="1">
      <alignment horizontal="right"/>
    </xf>
    <xf numFmtId="172" fontId="0" fillId="3" borderId="55" xfId="0" applyNumberFormat="1" applyFill="1" applyBorder="1" applyAlignment="1">
      <alignment horizontal="right"/>
    </xf>
    <xf numFmtId="172" fontId="4" fillId="3" borderId="83" xfId="0" applyNumberFormat="1" applyFont="1" applyFill="1" applyBorder="1" applyAlignment="1">
      <alignment horizontal="right" wrapText="1"/>
    </xf>
    <xf numFmtId="0" fontId="4" fillId="0" borderId="0" xfId="0" applyFont="1" applyAlignment="1">
      <alignment horizontal="right" indent="1"/>
    </xf>
    <xf numFmtId="0" fontId="0" fillId="0" borderId="84" xfId="0" applyBorder="1"/>
    <xf numFmtId="0" fontId="0" fillId="0" borderId="85" xfId="0" applyBorder="1"/>
    <xf numFmtId="0" fontId="0" fillId="0" borderId="86" xfId="0" applyBorder="1"/>
    <xf numFmtId="0" fontId="0" fillId="0" borderId="87" xfId="0" applyBorder="1"/>
    <xf numFmtId="0" fontId="0" fillId="0" borderId="88" xfId="0" applyBorder="1"/>
    <xf numFmtId="0" fontId="0" fillId="0" borderId="89" xfId="0" applyBorder="1"/>
    <xf numFmtId="0" fontId="0" fillId="0" borderId="90" xfId="0" applyBorder="1"/>
    <xf numFmtId="0" fontId="0" fillId="0" borderId="91" xfId="0" applyBorder="1"/>
    <xf numFmtId="0" fontId="0" fillId="0" borderId="92" xfId="0" applyBorder="1"/>
    <xf numFmtId="0" fontId="2" fillId="2" borderId="53" xfId="0" applyFont="1" applyFill="1" applyBorder="1" applyAlignment="1">
      <alignment horizontal="center"/>
    </xf>
    <xf numFmtId="0" fontId="3" fillId="6" borderId="0" xfId="0" applyFont="1" applyFill="1" applyAlignment="1">
      <alignment horizontal="center"/>
    </xf>
    <xf numFmtId="0" fontId="2" fillId="2" borderId="0" xfId="0" applyFont="1" applyFill="1" applyAlignment="1">
      <alignment horizontal="justify" wrapText="1"/>
    </xf>
    <xf numFmtId="0" fontId="3" fillId="4" borderId="3"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17" fontId="3" fillId="4" borderId="1" xfId="0" applyNumberFormat="1" applyFont="1" applyFill="1" applyBorder="1" applyAlignment="1">
      <alignment horizontal="center" vertical="center" wrapText="1"/>
    </xf>
    <xf numFmtId="17" fontId="3" fillId="4" borderId="6" xfId="0" applyNumberFormat="1" applyFont="1" applyFill="1" applyBorder="1" applyAlignment="1">
      <alignment horizontal="center" vertical="center" wrapText="1"/>
    </xf>
    <xf numFmtId="17" fontId="3" fillId="4" borderId="5" xfId="0" applyNumberFormat="1" applyFont="1" applyFill="1" applyBorder="1" applyAlignment="1">
      <alignment horizontal="center" vertical="center" wrapText="1"/>
    </xf>
    <xf numFmtId="165" fontId="2" fillId="2" borderId="0" xfId="0" applyNumberFormat="1"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horizontal="left" vertical="justify" wrapText="1"/>
    </xf>
    <xf numFmtId="17" fontId="3" fillId="4" borderId="4" xfId="0" applyNumberFormat="1" applyFont="1" applyFill="1" applyBorder="1" applyAlignment="1">
      <alignment horizontal="center" vertical="center" wrapText="1"/>
    </xf>
    <xf numFmtId="17" fontId="3" fillId="4" borderId="8" xfId="0" applyNumberFormat="1" applyFont="1" applyFill="1" applyBorder="1" applyAlignment="1">
      <alignment horizontal="center" vertical="center" wrapText="1"/>
    </xf>
    <xf numFmtId="17" fontId="3" fillId="4" borderId="15" xfId="0" applyNumberFormat="1" applyFont="1" applyFill="1" applyBorder="1" applyAlignment="1">
      <alignment horizontal="center" vertical="center" wrapText="1"/>
    </xf>
    <xf numFmtId="17" fontId="3" fillId="4" borderId="14" xfId="0" applyNumberFormat="1" applyFont="1" applyFill="1" applyBorder="1" applyAlignment="1">
      <alignment horizontal="center" vertical="center" wrapText="1"/>
    </xf>
    <xf numFmtId="3" fontId="3" fillId="4" borderId="4" xfId="0" applyNumberFormat="1" applyFont="1" applyFill="1" applyBorder="1" applyAlignment="1">
      <alignment horizontal="center" vertical="center" wrapText="1"/>
    </xf>
    <xf numFmtId="3" fontId="3" fillId="4" borderId="8" xfId="0" applyNumberFormat="1" applyFont="1" applyFill="1" applyBorder="1" applyAlignment="1">
      <alignment horizontal="center" vertical="center" wrapText="1"/>
    </xf>
    <xf numFmtId="3" fontId="3" fillId="4" borderId="12" xfId="0" applyNumberFormat="1" applyFont="1" applyFill="1" applyBorder="1" applyAlignment="1">
      <alignment horizontal="center" vertical="center" wrapText="1"/>
    </xf>
    <xf numFmtId="0" fontId="3" fillId="2" borderId="0" xfId="0" applyFont="1" applyFill="1" applyAlignment="1">
      <alignment horizontal="center"/>
    </xf>
    <xf numFmtId="0" fontId="2" fillId="2" borderId="0" xfId="0" applyFont="1" applyFill="1" applyAlignment="1">
      <alignment horizontal="center"/>
    </xf>
    <xf numFmtId="0" fontId="5" fillId="2" borderId="0" xfId="0" applyFont="1" applyFill="1" applyAlignment="1">
      <alignment horizontal="center"/>
    </xf>
    <xf numFmtId="0" fontId="22" fillId="2" borderId="0" xfId="0" applyFont="1" applyFill="1" applyAlignment="1">
      <alignment horizontal="left" vertical="center" wrapText="1"/>
    </xf>
    <xf numFmtId="0" fontId="23" fillId="2" borderId="0" xfId="0" applyFont="1" applyFill="1" applyAlignment="1">
      <alignment horizontal="justify" wrapText="1"/>
    </xf>
    <xf numFmtId="0" fontId="24" fillId="2" borderId="0" xfId="0" applyFont="1" applyFill="1" applyAlignment="1">
      <alignment horizont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 xfId="0" applyFont="1" applyFill="1" applyBorder="1" applyAlignment="1">
      <alignment horizontal="center" vertical="center"/>
    </xf>
    <xf numFmtId="17" fontId="3" fillId="4" borderId="12" xfId="0" applyNumberFormat="1" applyFont="1" applyFill="1" applyBorder="1" applyAlignment="1">
      <alignment horizontal="center" vertical="center" wrapText="1"/>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17" fontId="3" fillId="4" borderId="13" xfId="0" applyNumberFormat="1" applyFont="1" applyFill="1" applyBorder="1" applyAlignment="1">
      <alignment horizontal="center" vertical="center" wrapText="1"/>
    </xf>
    <xf numFmtId="17" fontId="18" fillId="4" borderId="1" xfId="0" applyNumberFormat="1" applyFont="1" applyFill="1" applyBorder="1" applyAlignment="1">
      <alignment horizontal="center" vertical="center" wrapText="1"/>
    </xf>
    <xf numFmtId="17" fontId="18" fillId="4" borderId="6" xfId="0" applyNumberFormat="1" applyFont="1" applyFill="1" applyBorder="1" applyAlignment="1">
      <alignment horizontal="center" vertical="center" wrapText="1"/>
    </xf>
    <xf numFmtId="17" fontId="9" fillId="4" borderId="1" xfId="0" applyNumberFormat="1" applyFont="1" applyFill="1" applyBorder="1" applyAlignment="1">
      <alignment horizontal="center" vertical="center" wrapText="1"/>
    </xf>
    <xf numFmtId="17" fontId="9" fillId="4" borderId="6" xfId="0" applyNumberFormat="1" applyFont="1" applyFill="1" applyBorder="1" applyAlignment="1">
      <alignment horizontal="center" vertical="center" wrapText="1"/>
    </xf>
    <xf numFmtId="0" fontId="3" fillId="2" borderId="0" xfId="0" applyFont="1" applyFill="1" applyAlignment="1">
      <alignment horizontal="left"/>
    </xf>
    <xf numFmtId="0" fontId="2" fillId="2" borderId="0" xfId="0" applyFont="1" applyFill="1" applyAlignment="1">
      <alignment horizontal="justify"/>
    </xf>
    <xf numFmtId="0" fontId="3" fillId="4" borderId="2" xfId="0" applyFont="1" applyFill="1" applyBorder="1" applyAlignment="1">
      <alignment horizontal="center" vertical="center"/>
    </xf>
    <xf numFmtId="0" fontId="3" fillId="4" borderId="0" xfId="0" applyFont="1" applyFill="1" applyAlignment="1">
      <alignment horizontal="center" vertical="center"/>
    </xf>
    <xf numFmtId="0" fontId="3" fillId="4" borderId="10"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8" fillId="4" borderId="3" xfId="0" applyFont="1" applyFill="1" applyBorder="1" applyAlignment="1">
      <alignment horizontal="center" vertical="center" wrapText="1"/>
    </xf>
    <xf numFmtId="0" fontId="28" fillId="4" borderId="53" xfId="0" applyFont="1" applyFill="1" applyBorder="1" applyAlignment="1">
      <alignment horizontal="center" vertical="center" wrapText="1"/>
    </xf>
    <xf numFmtId="0" fontId="27" fillId="3" borderId="0" xfId="0" applyFont="1" applyFill="1" applyAlignment="1">
      <alignment horizontal="justify" vertical="top" wrapText="1"/>
    </xf>
    <xf numFmtId="0" fontId="19" fillId="4" borderId="13" xfId="0" applyFont="1" applyFill="1" applyBorder="1" applyAlignment="1">
      <alignment horizontal="center"/>
    </xf>
    <xf numFmtId="0" fontId="28" fillId="4" borderId="2"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55"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80" xfId="0" applyFont="1" applyFill="1" applyBorder="1" applyAlignment="1">
      <alignment horizontal="center" vertical="center" wrapText="1"/>
    </xf>
    <xf numFmtId="0" fontId="28" fillId="4" borderId="82" xfId="0" applyFont="1" applyFill="1" applyBorder="1" applyAlignment="1">
      <alignment horizontal="center" vertical="center" wrapText="1"/>
    </xf>
    <xf numFmtId="0" fontId="19" fillId="4" borderId="3"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53" xfId="0" applyFont="1" applyFill="1" applyBorder="1" applyAlignment="1">
      <alignment horizontal="center" vertical="center"/>
    </xf>
    <xf numFmtId="0" fontId="40" fillId="4" borderId="4"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28" fillId="4" borderId="26" xfId="0" applyFont="1" applyFill="1" applyBorder="1" applyAlignment="1">
      <alignment horizontal="center" vertical="center" wrapText="1"/>
    </xf>
    <xf numFmtId="0" fontId="28" fillId="4" borderId="60" xfId="0" applyFont="1" applyFill="1" applyBorder="1" applyAlignment="1">
      <alignment horizontal="center" vertical="center" wrapText="1"/>
    </xf>
    <xf numFmtId="0" fontId="28" fillId="4" borderId="27" xfId="0" applyFont="1" applyFill="1" applyBorder="1" applyAlignment="1">
      <alignment horizontal="center" vertical="center" wrapText="1"/>
    </xf>
    <xf numFmtId="0" fontId="27" fillId="3" borderId="0" xfId="0" applyFont="1" applyFill="1" applyAlignment="1">
      <alignment horizontal="center" wrapText="1"/>
    </xf>
    <xf numFmtId="0" fontId="19" fillId="3" borderId="0" xfId="0" applyFont="1" applyFill="1" applyAlignment="1">
      <alignment horizontal="center" wrapText="1"/>
    </xf>
    <xf numFmtId="43" fontId="4" fillId="3" borderId="1" xfId="1" applyFont="1" applyFill="1" applyBorder="1" applyAlignment="1">
      <alignment horizontal="center"/>
    </xf>
    <xf numFmtId="43" fontId="4" fillId="3" borderId="2" xfId="1" applyFont="1" applyFill="1" applyBorder="1" applyAlignment="1">
      <alignment horizontal="center"/>
    </xf>
    <xf numFmtId="0" fontId="11" fillId="4" borderId="13"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11" fillId="4" borderId="0" xfId="0" applyFont="1" applyFill="1" applyAlignment="1">
      <alignment horizontal="center" vertical="center"/>
    </xf>
    <xf numFmtId="0" fontId="11" fillId="4" borderId="83" xfId="0" applyFont="1" applyFill="1" applyBorder="1" applyAlignment="1">
      <alignment horizontal="center" vertical="center"/>
    </xf>
    <xf numFmtId="37" fontId="11" fillId="4" borderId="0" xfId="0" applyNumberFormat="1" applyFont="1" applyFill="1" applyAlignment="1">
      <alignment horizontal="center" vertical="center"/>
    </xf>
    <xf numFmtId="37" fontId="11" fillId="4" borderId="83" xfId="0" applyNumberFormat="1" applyFont="1" applyFill="1" applyBorder="1" applyAlignment="1">
      <alignment horizontal="center" vertical="center"/>
    </xf>
    <xf numFmtId="43" fontId="4" fillId="3" borderId="54" xfId="1" applyFont="1" applyFill="1" applyBorder="1" applyAlignment="1">
      <alignment horizontal="center"/>
    </xf>
    <xf numFmtId="43" fontId="4" fillId="3" borderId="0" xfId="1" applyFont="1" applyFill="1" applyBorder="1" applyAlignment="1">
      <alignment horizontal="center"/>
    </xf>
    <xf numFmtId="43" fontId="4" fillId="3" borderId="55" xfId="1" applyFont="1" applyFill="1" applyBorder="1" applyAlignment="1">
      <alignment horizontal="center"/>
    </xf>
    <xf numFmtId="43" fontId="4" fillId="3" borderId="83" xfId="1" applyFont="1" applyFill="1" applyBorder="1" applyAlignment="1">
      <alignment horizontal="center"/>
    </xf>
    <xf numFmtId="0" fontId="3" fillId="4" borderId="13"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55" xfId="0" applyFont="1" applyFill="1" applyBorder="1" applyAlignment="1">
      <alignment horizontal="center" vertical="center" wrapText="1"/>
    </xf>
    <xf numFmtId="0" fontId="3" fillId="4" borderId="83" xfId="0" applyFont="1" applyFill="1" applyBorder="1" applyAlignment="1">
      <alignment horizontal="center" vertical="center" wrapText="1"/>
    </xf>
    <xf numFmtId="0" fontId="3" fillId="4" borderId="53" xfId="0" applyFont="1" applyFill="1" applyBorder="1" applyAlignment="1">
      <alignment horizontal="center" vertical="center" wrapText="1"/>
    </xf>
    <xf numFmtId="17" fontId="3" fillId="4" borderId="81" xfId="0" applyNumberFormat="1"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80" xfId="0" applyFont="1" applyFill="1" applyBorder="1" applyAlignment="1">
      <alignment horizontal="center" vertical="center" wrapText="1"/>
    </xf>
    <xf numFmtId="17" fontId="32" fillId="4" borderId="81" xfId="0" applyNumberFormat="1" applyFont="1" applyFill="1" applyBorder="1" applyAlignment="1">
      <alignment horizontal="center" vertical="center" wrapText="1"/>
    </xf>
    <xf numFmtId="0" fontId="32" fillId="4" borderId="13" xfId="0" applyFont="1" applyFill="1" applyBorder="1" applyAlignment="1">
      <alignment horizontal="center" vertical="center" wrapText="1"/>
    </xf>
    <xf numFmtId="0" fontId="32" fillId="4" borderId="4"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 fillId="7" borderId="13" xfId="0" applyFont="1" applyFill="1" applyBorder="1" applyAlignment="1">
      <alignment horizontal="center" vertical="center"/>
    </xf>
    <xf numFmtId="3" fontId="3" fillId="4" borderId="13" xfId="0" applyNumberFormat="1" applyFont="1" applyFill="1" applyBorder="1" applyAlignment="1">
      <alignment horizontal="center" vertical="center"/>
    </xf>
    <xf numFmtId="3" fontId="3" fillId="4" borderId="14" xfId="0" applyNumberFormat="1" applyFont="1" applyFill="1" applyBorder="1" applyAlignment="1">
      <alignment horizontal="center" vertical="center"/>
    </xf>
    <xf numFmtId="4" fontId="3" fillId="4" borderId="81" xfId="0" applyNumberFormat="1" applyFont="1" applyFill="1" applyBorder="1" applyAlignment="1">
      <alignment horizontal="center" vertical="center"/>
    </xf>
    <xf numFmtId="4" fontId="3" fillId="4" borderId="13" xfId="0" applyNumberFormat="1" applyFont="1" applyFill="1" applyBorder="1" applyAlignment="1">
      <alignment horizontal="center" vertical="center"/>
    </xf>
    <xf numFmtId="0" fontId="3" fillId="2" borderId="13" xfId="0" applyFont="1" applyFill="1" applyBorder="1" applyAlignment="1">
      <alignment horizontal="left"/>
    </xf>
    <xf numFmtId="17" fontId="3" fillId="4" borderId="81" xfId="0" applyNumberFormat="1" applyFont="1" applyFill="1" applyBorder="1" applyAlignment="1">
      <alignment horizontal="center"/>
    </xf>
    <xf numFmtId="0" fontId="3" fillId="4" borderId="13" xfId="0" applyFont="1" applyFill="1" applyBorder="1" applyAlignment="1">
      <alignment horizontal="center"/>
    </xf>
    <xf numFmtId="0" fontId="3" fillId="4" borderId="0" xfId="0" applyFont="1" applyFill="1" applyAlignment="1">
      <alignment horizontal="center"/>
    </xf>
    <xf numFmtId="0" fontId="3" fillId="4" borderId="79" xfId="0" applyFont="1" applyFill="1" applyBorder="1" applyAlignment="1">
      <alignment horizontal="center"/>
    </xf>
    <xf numFmtId="165" fontId="3" fillId="4" borderId="54" xfId="0" applyNumberFormat="1" applyFont="1" applyFill="1" applyBorder="1" applyAlignment="1">
      <alignment horizontal="center" vertical="center"/>
    </xf>
    <xf numFmtId="165" fontId="3" fillId="4" borderId="0" xfId="0" applyNumberFormat="1" applyFont="1" applyFill="1" applyAlignment="1">
      <alignment horizontal="center" vertical="center"/>
    </xf>
    <xf numFmtId="165" fontId="3" fillId="4" borderId="55"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11" fillId="4" borderId="13" xfId="0" applyFont="1" applyFill="1" applyBorder="1" applyAlignment="1">
      <alignment horizontal="center" vertical="center"/>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79" xfId="0" applyFont="1" applyFill="1" applyBorder="1" applyAlignment="1">
      <alignment horizontal="center" vertical="center"/>
    </xf>
    <xf numFmtId="0" fontId="11" fillId="4" borderId="81"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 xfId="0" applyFont="1" applyFill="1" applyBorder="1" applyAlignment="1">
      <alignment horizontal="center" wrapText="1"/>
    </xf>
    <xf numFmtId="0" fontId="11" fillId="4" borderId="2" xfId="0" applyFont="1" applyFill="1" applyBorder="1" applyAlignment="1">
      <alignment horizontal="center" wrapText="1"/>
    </xf>
    <xf numFmtId="0" fontId="11" fillId="4" borderId="3" xfId="0" applyFont="1" applyFill="1" applyBorder="1" applyAlignment="1">
      <alignment horizontal="center" wrapText="1"/>
    </xf>
    <xf numFmtId="0" fontId="11" fillId="4" borderId="55" xfId="0" applyFont="1" applyFill="1" applyBorder="1" applyAlignment="1">
      <alignment horizontal="center" vertical="center" wrapText="1"/>
    </xf>
    <xf numFmtId="0" fontId="11" fillId="4" borderId="83" xfId="0" applyFont="1" applyFill="1" applyBorder="1" applyAlignment="1">
      <alignment horizontal="center" vertical="center" wrapText="1"/>
    </xf>
    <xf numFmtId="0" fontId="11" fillId="4" borderId="53" xfId="0" applyFont="1" applyFill="1" applyBorder="1" applyAlignment="1">
      <alignment horizontal="center" vertical="center" wrapText="1"/>
    </xf>
    <xf numFmtId="49" fontId="11" fillId="4" borderId="83" xfId="0" applyNumberFormat="1" applyFont="1" applyFill="1" applyBorder="1" applyAlignment="1">
      <alignment horizontal="center" vertical="center" wrapText="1"/>
    </xf>
    <xf numFmtId="0" fontId="4" fillId="3" borderId="0" xfId="0" applyFont="1" applyFill="1" applyAlignment="1">
      <alignment horizontal="left"/>
    </xf>
    <xf numFmtId="0" fontId="22" fillId="2" borderId="0" xfId="0" applyFont="1" applyFill="1" applyAlignment="1">
      <alignment horizontal="justify" vertical="center" wrapText="1"/>
    </xf>
    <xf numFmtId="0" fontId="22" fillId="2" borderId="0" xfId="0" applyFont="1" applyFill="1" applyAlignment="1">
      <alignment horizontal="justify" wrapText="1"/>
    </xf>
    <xf numFmtId="0" fontId="11" fillId="4" borderId="1" xfId="0" applyFont="1" applyFill="1" applyBorder="1" applyAlignment="1">
      <alignment horizontal="center" vertical="center"/>
    </xf>
    <xf numFmtId="0" fontId="11" fillId="4" borderId="55" xfId="0" applyFont="1" applyFill="1" applyBorder="1" applyAlignment="1">
      <alignment horizontal="center" vertical="center"/>
    </xf>
    <xf numFmtId="0" fontId="32" fillId="4" borderId="45" xfId="0" applyFont="1" applyFill="1" applyBorder="1" applyAlignment="1">
      <alignment horizontal="center" vertical="center" wrapText="1"/>
    </xf>
    <xf numFmtId="0" fontId="32" fillId="4" borderId="48" xfId="0" applyFont="1" applyFill="1" applyBorder="1" applyAlignment="1">
      <alignment horizontal="center" vertical="center" wrapText="1"/>
    </xf>
    <xf numFmtId="0" fontId="32" fillId="4" borderId="51" xfId="0" applyFont="1" applyFill="1" applyBorder="1" applyAlignment="1">
      <alignment horizontal="center" vertical="center" wrapText="1"/>
    </xf>
    <xf numFmtId="0" fontId="32" fillId="4" borderId="43" xfId="0" applyFont="1" applyFill="1" applyBorder="1" applyAlignment="1">
      <alignment horizontal="center" wrapText="1"/>
    </xf>
    <xf numFmtId="0" fontId="32" fillId="4" borderId="44" xfId="0" applyFont="1" applyFill="1" applyBorder="1" applyAlignment="1">
      <alignment horizontal="center" wrapText="1"/>
    </xf>
    <xf numFmtId="0" fontId="32" fillId="4" borderId="47" xfId="0" applyFont="1" applyFill="1" applyBorder="1" applyAlignment="1">
      <alignment horizontal="center" wrapText="1"/>
    </xf>
    <xf numFmtId="0" fontId="32" fillId="4" borderId="50" xfId="0" applyFont="1" applyFill="1" applyBorder="1" applyAlignment="1">
      <alignment horizontal="center" wrapText="1"/>
    </xf>
    <xf numFmtId="0" fontId="32" fillId="4" borderId="40" xfId="0" applyFont="1" applyFill="1" applyBorder="1" applyAlignment="1">
      <alignment horizontal="center" wrapText="1"/>
    </xf>
    <xf numFmtId="0" fontId="34" fillId="2" borderId="0" xfId="0" applyFont="1" applyFill="1" applyAlignment="1">
      <alignment horizontal="center" wrapText="1"/>
    </xf>
    <xf numFmtId="0" fontId="33" fillId="2" borderId="0" xfId="0" applyFont="1" applyFill="1" applyAlignment="1">
      <alignment horizont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83" xfId="0" applyFont="1" applyFill="1" applyBorder="1" applyAlignment="1">
      <alignment horizontal="center" vertical="center" wrapText="1"/>
    </xf>
    <xf numFmtId="0" fontId="2" fillId="4" borderId="53" xfId="0" applyFont="1" applyFill="1" applyBorder="1" applyAlignment="1">
      <alignment horizontal="center" vertical="center" wrapText="1"/>
    </xf>
    <xf numFmtId="0" fontId="0" fillId="2" borderId="0" xfId="0" applyFill="1" applyAlignment="1">
      <alignment horizontal="center"/>
    </xf>
    <xf numFmtId="0" fontId="3" fillId="4" borderId="8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54" xfId="0" applyFont="1" applyFill="1" applyBorder="1" applyAlignment="1">
      <alignment horizontal="center" vertical="center"/>
    </xf>
    <xf numFmtId="0" fontId="3" fillId="4" borderId="79" xfId="0" applyFont="1" applyFill="1" applyBorder="1" applyAlignment="1">
      <alignment horizontal="center" vertical="center"/>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54" xfId="0" applyFont="1" applyFill="1" applyBorder="1" applyAlignment="1">
      <alignment horizontal="center"/>
    </xf>
    <xf numFmtId="0" fontId="3" fillId="2" borderId="13" xfId="0" applyFont="1" applyFill="1" applyBorder="1" applyAlignment="1">
      <alignment horizontal="left" wrapText="1"/>
    </xf>
    <xf numFmtId="0" fontId="3" fillId="4" borderId="55" xfId="0" applyFont="1" applyFill="1" applyBorder="1" applyAlignment="1">
      <alignment horizontal="center"/>
    </xf>
    <xf numFmtId="0" fontId="3" fillId="4" borderId="53" xfId="0" applyFont="1" applyFill="1" applyBorder="1" applyAlignment="1">
      <alignment horizontal="center"/>
    </xf>
    <xf numFmtId="0" fontId="3" fillId="4" borderId="83" xfId="0" applyFont="1" applyFill="1" applyBorder="1" applyAlignment="1">
      <alignment horizontal="center"/>
    </xf>
    <xf numFmtId="0" fontId="3" fillId="4" borderId="81" xfId="0" applyFont="1" applyFill="1" applyBorder="1" applyAlignment="1">
      <alignment horizontal="center" vertical="center"/>
    </xf>
    <xf numFmtId="0" fontId="11" fillId="2" borderId="0" xfId="0" applyFont="1" applyFill="1" applyAlignment="1">
      <alignment horizontal="center"/>
    </xf>
    <xf numFmtId="0" fontId="3" fillId="4" borderId="54"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3" fillId="4" borderId="53" xfId="0" applyFont="1" applyFill="1" applyBorder="1" applyAlignment="1">
      <alignment horizontal="center" vertical="center"/>
    </xf>
    <xf numFmtId="0" fontId="3" fillId="4" borderId="55" xfId="0" applyFont="1" applyFill="1" applyBorder="1" applyAlignment="1">
      <alignment horizontal="center" vertical="center"/>
    </xf>
    <xf numFmtId="0" fontId="2" fillId="3" borderId="0" xfId="0" applyFont="1" applyFill="1" applyAlignment="1">
      <alignment horizontal="left" wrapText="1"/>
    </xf>
    <xf numFmtId="0" fontId="2" fillId="3" borderId="0" xfId="0" applyFont="1" applyFill="1" applyAlignment="1">
      <alignment horizontal="justify"/>
    </xf>
    <xf numFmtId="165" fontId="3" fillId="4" borderId="1" xfId="0" applyNumberFormat="1" applyFont="1" applyFill="1" applyBorder="1" applyAlignment="1">
      <alignment horizontal="center" vertical="center"/>
    </xf>
    <xf numFmtId="165" fontId="3" fillId="4" borderId="2" xfId="0" applyNumberFormat="1" applyFont="1" applyFill="1" applyBorder="1" applyAlignment="1">
      <alignment horizontal="center" vertical="center"/>
    </xf>
    <xf numFmtId="0" fontId="23" fillId="2" borderId="0" xfId="0" applyFont="1" applyFill="1" applyAlignment="1">
      <alignment horizontal="left" vertical="justify" wrapText="1"/>
    </xf>
    <xf numFmtId="0" fontId="3" fillId="4" borderId="9" xfId="0" applyFont="1" applyFill="1" applyBorder="1" applyAlignment="1">
      <alignment horizontal="center" vertical="center" wrapText="1"/>
    </xf>
    <xf numFmtId="0" fontId="3" fillId="4" borderId="52" xfId="0" applyFont="1" applyFill="1" applyBorder="1" applyAlignment="1">
      <alignment horizontal="center" vertical="center" wrapText="1"/>
    </xf>
    <xf numFmtId="4" fontId="3" fillId="4" borderId="1" xfId="0" applyNumberFormat="1" applyFont="1" applyFill="1" applyBorder="1" applyAlignment="1">
      <alignment horizontal="center" vertical="center" wrapText="1"/>
    </xf>
    <xf numFmtId="4" fontId="3" fillId="4" borderId="3" xfId="0" applyNumberFormat="1" applyFont="1" applyFill="1" applyBorder="1" applyAlignment="1">
      <alignment horizontal="center" vertical="center" wrapText="1"/>
    </xf>
    <xf numFmtId="0" fontId="2" fillId="3" borderId="0" xfId="0" applyFont="1" applyFill="1" applyAlignment="1">
      <alignment horizontal="center"/>
    </xf>
    <xf numFmtId="0" fontId="2" fillId="3" borderId="52" xfId="0" applyFont="1" applyFill="1" applyBorder="1" applyAlignment="1">
      <alignment horizontal="center"/>
    </xf>
    <xf numFmtId="3" fontId="2" fillId="3" borderId="0" xfId="0" applyNumberFormat="1" applyFont="1" applyFill="1" applyAlignment="1">
      <alignment horizontal="center"/>
    </xf>
    <xf numFmtId="4" fontId="2" fillId="3" borderId="0" xfId="0" applyNumberFormat="1" applyFont="1" applyFill="1" applyAlignment="1">
      <alignment horizontal="center"/>
    </xf>
    <xf numFmtId="10" fontId="2" fillId="3" borderId="0" xfId="0" applyNumberFormat="1" applyFont="1" applyFill="1" applyAlignment="1">
      <alignment horizontal="center"/>
    </xf>
    <xf numFmtId="0" fontId="14" fillId="2" borderId="2" xfId="0" applyFont="1" applyFill="1" applyBorder="1" applyAlignment="1">
      <alignment horizontal="left" wrapText="1"/>
    </xf>
    <xf numFmtId="0" fontId="14" fillId="2" borderId="0" xfId="0" applyFont="1" applyFill="1" applyAlignment="1">
      <alignment horizontal="left" wrapText="1" indent="2"/>
    </xf>
    <xf numFmtId="14" fontId="2" fillId="3" borderId="2" xfId="0" applyNumberFormat="1" applyFont="1" applyFill="1" applyBorder="1" applyAlignment="1">
      <alignment horizontal="center"/>
    </xf>
    <xf numFmtId="165" fontId="2" fillId="2" borderId="54" xfId="0" applyNumberFormat="1" applyFont="1" applyFill="1" applyBorder="1" applyAlignment="1">
      <alignment horizontal="right"/>
    </xf>
    <xf numFmtId="165" fontId="2" fillId="2" borderId="7" xfId="0" applyNumberFormat="1" applyFont="1" applyFill="1" applyBorder="1" applyAlignment="1">
      <alignment horizontal="right"/>
    </xf>
    <xf numFmtId="165" fontId="2" fillId="2" borderId="0" xfId="0" applyNumberFormat="1" applyFont="1" applyFill="1" applyAlignment="1">
      <alignment horizontal="right"/>
    </xf>
    <xf numFmtId="165" fontId="2" fillId="2" borderId="55" xfId="0" applyNumberFormat="1" applyFont="1" applyFill="1" applyBorder="1" applyAlignment="1">
      <alignment horizontal="center"/>
    </xf>
    <xf numFmtId="165" fontId="2" fillId="2" borderId="53" xfId="0" applyNumberFormat="1" applyFont="1" applyFill="1" applyBorder="1" applyAlignment="1">
      <alignment horizontal="center"/>
    </xf>
    <xf numFmtId="165" fontId="2" fillId="2" borderId="55" xfId="0" applyNumberFormat="1" applyFont="1" applyFill="1" applyBorder="1" applyAlignment="1">
      <alignment horizontal="right"/>
    </xf>
    <xf numFmtId="165" fontId="2" fillId="2" borderId="83" xfId="0" applyNumberFormat="1" applyFont="1" applyFill="1" applyBorder="1" applyAlignment="1">
      <alignment horizontal="right"/>
    </xf>
    <xf numFmtId="165" fontId="2" fillId="2" borderId="9" xfId="0" applyNumberFormat="1" applyFont="1" applyFill="1" applyBorder="1" applyAlignment="1">
      <alignment horizontal="right"/>
    </xf>
    <xf numFmtId="165" fontId="2" fillId="2" borderId="53" xfId="0" applyNumberFormat="1" applyFont="1" applyFill="1" applyBorder="1" applyAlignment="1">
      <alignment horizontal="right"/>
    </xf>
    <xf numFmtId="165" fontId="2" fillId="2" borderId="1" xfId="0" applyNumberFormat="1" applyFont="1" applyFill="1" applyBorder="1" applyAlignment="1">
      <alignment horizontal="right"/>
    </xf>
    <xf numFmtId="165" fontId="2" fillId="2" borderId="3" xfId="0" applyNumberFormat="1" applyFont="1" applyFill="1" applyBorder="1" applyAlignment="1">
      <alignment horizontal="right"/>
    </xf>
    <xf numFmtId="165" fontId="2" fillId="2" borderId="2" xfId="0" applyNumberFormat="1" applyFont="1" applyFill="1" applyBorder="1" applyAlignment="1">
      <alignment horizontal="right"/>
    </xf>
    <xf numFmtId="165" fontId="2" fillId="2" borderId="54" xfId="0" applyNumberFormat="1" applyFont="1" applyFill="1" applyBorder="1" applyAlignment="1">
      <alignment horizontal="center"/>
    </xf>
    <xf numFmtId="165" fontId="2" fillId="2" borderId="7" xfId="0" applyNumberFormat="1" applyFont="1" applyFill="1" applyBorder="1" applyAlignment="1">
      <alignment horizontal="center"/>
    </xf>
    <xf numFmtId="165" fontId="2" fillId="2" borderId="0" xfId="0" applyNumberFormat="1" applyFont="1" applyFill="1" applyAlignment="1">
      <alignment horizontal="center"/>
    </xf>
    <xf numFmtId="0" fontId="2" fillId="4" borderId="3" xfId="0" applyFont="1" applyFill="1" applyBorder="1" applyAlignment="1">
      <alignment horizontal="center" vertical="center"/>
    </xf>
    <xf numFmtId="0" fontId="2" fillId="4" borderId="53" xfId="0" applyFont="1" applyFill="1" applyBorder="1" applyAlignment="1">
      <alignment horizontal="center" vertical="center"/>
    </xf>
    <xf numFmtId="0" fontId="23" fillId="4" borderId="15"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23" fillId="4" borderId="13"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 fillId="4" borderId="52" xfId="0" applyFont="1" applyFill="1" applyBorder="1" applyAlignment="1">
      <alignment horizontal="center" vertical="center" wrapText="1"/>
    </xf>
    <xf numFmtId="0" fontId="2" fillId="7" borderId="13" xfId="0" applyFont="1" applyFill="1" applyBorder="1" applyAlignment="1">
      <alignment horizontal="center" vertical="center"/>
    </xf>
    <xf numFmtId="0" fontId="23" fillId="2" borderId="0" xfId="0" applyFont="1" applyFill="1" applyAlignment="1">
      <alignment horizontal="left" wrapText="1"/>
    </xf>
    <xf numFmtId="0" fontId="3" fillId="4" borderId="7" xfId="0" applyFont="1" applyFill="1" applyBorder="1" applyAlignment="1">
      <alignment horizontal="center" vertical="center" wrapText="1"/>
    </xf>
    <xf numFmtId="0" fontId="2" fillId="4" borderId="3" xfId="0" applyFont="1" applyFill="1" applyBorder="1" applyAlignment="1">
      <alignment horizontal="left" vertical="center"/>
    </xf>
    <xf numFmtId="0" fontId="2" fillId="4" borderId="53" xfId="0" applyFont="1" applyFill="1" applyBorder="1" applyAlignment="1">
      <alignment horizontal="left" vertical="center"/>
    </xf>
    <xf numFmtId="167" fontId="2" fillId="4" borderId="1" xfId="0" applyNumberFormat="1" applyFont="1" applyFill="1" applyBorder="1" applyAlignment="1">
      <alignment horizontal="center" vertical="center"/>
    </xf>
    <xf numFmtId="167" fontId="2" fillId="4" borderId="3" xfId="0" applyNumberFormat="1" applyFont="1" applyFill="1" applyBorder="1" applyAlignment="1">
      <alignment horizontal="center" vertical="center"/>
    </xf>
    <xf numFmtId="167" fontId="2" fillId="4" borderId="9" xfId="0" applyNumberFormat="1" applyFont="1" applyFill="1" applyBorder="1" applyAlignment="1">
      <alignment horizontal="center" vertical="center"/>
    </xf>
    <xf numFmtId="167" fontId="2" fillId="4" borderId="53" xfId="0" applyNumberFormat="1" applyFont="1" applyFill="1" applyBorder="1" applyAlignment="1">
      <alignment horizontal="center" vertical="center"/>
    </xf>
    <xf numFmtId="167" fontId="2" fillId="4" borderId="2" xfId="0" applyNumberFormat="1" applyFont="1" applyFill="1" applyBorder="1" applyAlignment="1">
      <alignment horizontal="center" vertical="center"/>
    </xf>
    <xf numFmtId="167" fontId="2" fillId="4" borderId="52" xfId="0" applyNumberFormat="1" applyFont="1" applyFill="1" applyBorder="1" applyAlignment="1">
      <alignment horizontal="center" vertical="center"/>
    </xf>
    <xf numFmtId="167" fontId="2" fillId="4" borderId="13" xfId="0" applyNumberFormat="1" applyFont="1" applyFill="1" applyBorder="1" applyAlignment="1">
      <alignment horizontal="right" vertical="center"/>
    </xf>
    <xf numFmtId="0" fontId="3" fillId="4" borderId="4"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0" xfId="0" applyFont="1" applyFill="1" applyAlignment="1">
      <alignment horizontal="center" vertical="center" wrapText="1"/>
    </xf>
    <xf numFmtId="0" fontId="2" fillId="2" borderId="83" xfId="0" applyFont="1" applyFill="1" applyBorder="1" applyAlignment="1">
      <alignment horizontal="left" vertical="center" wrapText="1"/>
    </xf>
    <xf numFmtId="0" fontId="2" fillId="2" borderId="53" xfId="0" applyFont="1" applyFill="1" applyBorder="1" applyAlignment="1">
      <alignment horizontal="left" vertical="center" wrapText="1"/>
    </xf>
    <xf numFmtId="165" fontId="3" fillId="4" borderId="81" xfId="0" applyNumberFormat="1" applyFont="1" applyFill="1" applyBorder="1" applyAlignment="1">
      <alignment horizontal="center" vertical="center" wrapText="1"/>
    </xf>
    <xf numFmtId="165" fontId="3" fillId="4" borderId="14" xfId="0" applyNumberFormat="1" applyFont="1" applyFill="1" applyBorder="1" applyAlignment="1">
      <alignment horizontal="center" vertical="center" wrapText="1"/>
    </xf>
    <xf numFmtId="0" fontId="2" fillId="2" borderId="2" xfId="0" applyFont="1" applyFill="1" applyBorder="1" applyAlignment="1">
      <alignment horizontal="left" vertical="center" wrapText="1" indent="2"/>
    </xf>
    <xf numFmtId="0" fontId="2" fillId="2" borderId="3" xfId="0" applyFont="1" applyFill="1" applyBorder="1" applyAlignment="1">
      <alignment horizontal="left" vertical="center" wrapText="1" indent="2"/>
    </xf>
    <xf numFmtId="0" fontId="3" fillId="2" borderId="0" xfId="0" applyFont="1" applyFill="1" applyAlignment="1">
      <alignment horizontal="left" vertical="center" wrapText="1"/>
    </xf>
    <xf numFmtId="0" fontId="3" fillId="2" borderId="79" xfId="0" applyFont="1" applyFill="1" applyBorder="1" applyAlignment="1">
      <alignment horizontal="left" vertical="center" wrapText="1"/>
    </xf>
    <xf numFmtId="0" fontId="2" fillId="2" borderId="0" xfId="0" applyFont="1" applyFill="1" applyAlignment="1">
      <alignment horizontal="left" vertical="center" wrapText="1" indent="2"/>
    </xf>
    <xf numFmtId="0" fontId="2" fillId="2" borderId="79" xfId="0" applyFont="1" applyFill="1" applyBorder="1" applyAlignment="1">
      <alignment horizontal="left" vertical="center" wrapText="1" indent="2"/>
    </xf>
    <xf numFmtId="4" fontId="3" fillId="4" borderId="81" xfId="0" applyNumberFormat="1" applyFont="1" applyFill="1" applyBorder="1" applyAlignment="1">
      <alignment horizontal="center" vertical="center" wrapText="1"/>
    </xf>
    <xf numFmtId="4" fontId="3" fillId="4" borderId="13" xfId="0" applyNumberFormat="1" applyFont="1" applyFill="1" applyBorder="1" applyAlignment="1">
      <alignment horizontal="center" vertical="center" wrapText="1"/>
    </xf>
    <xf numFmtId="0" fontId="22" fillId="2" borderId="0" xfId="0" applyFont="1" applyFill="1" applyAlignment="1">
      <alignment horizontal="left" vertical="center" wrapText="1" indent="2"/>
    </xf>
    <xf numFmtId="0" fontId="3" fillId="2" borderId="14" xfId="0" applyFont="1" applyFill="1" applyBorder="1" applyAlignment="1">
      <alignment horizontal="left" vertical="center" wrapText="1"/>
    </xf>
    <xf numFmtId="0" fontId="3" fillId="2" borderId="80" xfId="0" applyFont="1" applyFill="1" applyBorder="1" applyAlignment="1">
      <alignment horizontal="left" vertical="center" wrapText="1"/>
    </xf>
    <xf numFmtId="165" fontId="3" fillId="2" borderId="80" xfId="0" applyNumberFormat="1" applyFont="1" applyFill="1" applyBorder="1" applyAlignment="1">
      <alignment horizontal="center" vertical="center" wrapText="1"/>
    </xf>
    <xf numFmtId="165" fontId="3" fillId="2" borderId="81" xfId="0" applyNumberFormat="1" applyFont="1" applyFill="1" applyBorder="1" applyAlignment="1">
      <alignment horizontal="center" vertical="center" wrapText="1"/>
    </xf>
    <xf numFmtId="0" fontId="3" fillId="4" borderId="79" xfId="0" applyFont="1" applyFill="1" applyBorder="1" applyAlignment="1">
      <alignment horizontal="center" vertical="center" wrapText="1"/>
    </xf>
    <xf numFmtId="165" fontId="3" fillId="4" borderId="4" xfId="0" applyNumberFormat="1" applyFont="1" applyFill="1" applyBorder="1" applyAlignment="1">
      <alignment horizontal="center" vertical="center" wrapText="1"/>
    </xf>
    <xf numFmtId="165" fontId="3" fillId="4" borderId="8"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79" xfId="0" applyFont="1" applyFill="1" applyBorder="1" applyAlignment="1">
      <alignment horizontal="left" vertical="center" wrapText="1"/>
    </xf>
    <xf numFmtId="0" fontId="3" fillId="4" borderId="14" xfId="0" applyFont="1" applyFill="1" applyBorder="1" applyAlignment="1">
      <alignment horizontal="left" vertical="center" wrapText="1"/>
    </xf>
    <xf numFmtId="17" fontId="3" fillId="4" borderId="3" xfId="0" applyNumberFormat="1" applyFont="1" applyFill="1" applyBorder="1" applyAlignment="1">
      <alignment horizontal="center" vertical="center" wrapText="1"/>
    </xf>
    <xf numFmtId="0" fontId="2" fillId="2" borderId="0" xfId="0" applyFont="1" applyFill="1" applyAlignment="1" applyProtection="1">
      <alignment horizontal="left" vertical="center" wrapText="1" indent="1"/>
      <protection locked="0"/>
    </xf>
    <xf numFmtId="0" fontId="2" fillId="2" borderId="79" xfId="0" applyFont="1" applyFill="1" applyBorder="1" applyAlignment="1" applyProtection="1">
      <alignment horizontal="left" vertical="center" wrapText="1" indent="1"/>
      <protection locked="0"/>
    </xf>
    <xf numFmtId="171" fontId="2" fillId="2" borderId="13" xfId="0" applyNumberFormat="1" applyFont="1" applyFill="1" applyBorder="1" applyAlignment="1">
      <alignment horizontal="center" wrapText="1"/>
    </xf>
    <xf numFmtId="0" fontId="2" fillId="4" borderId="13"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37" fillId="2" borderId="0" xfId="0" applyFont="1" applyFill="1" applyAlignment="1">
      <alignment horizontal="center" vertical="center" wrapText="1"/>
    </xf>
    <xf numFmtId="0" fontId="38" fillId="2" borderId="0" xfId="0" applyFont="1" applyFill="1" applyAlignment="1">
      <alignment horizontal="center" vertical="center" wrapText="1"/>
    </xf>
    <xf numFmtId="0" fontId="11" fillId="2" borderId="0" xfId="0" applyFont="1" applyFill="1" applyAlignment="1">
      <alignment horizontal="left" vertical="center" wrapText="1"/>
    </xf>
    <xf numFmtId="0" fontId="18" fillId="4" borderId="1" xfId="0" applyFont="1" applyFill="1" applyBorder="1" applyAlignment="1">
      <alignment horizontal="center" wrapText="1"/>
    </xf>
    <xf numFmtId="0" fontId="18" fillId="4" borderId="54" xfId="0" applyFont="1" applyFill="1" applyBorder="1" applyAlignment="1">
      <alignment horizontal="center" wrapText="1"/>
    </xf>
    <xf numFmtId="4" fontId="3" fillId="4" borderId="2" xfId="0" applyNumberFormat="1" applyFont="1" applyFill="1" applyBorder="1" applyAlignment="1">
      <alignment horizontal="center" vertical="center" wrapText="1"/>
    </xf>
    <xf numFmtId="0" fontId="34" fillId="4" borderId="55" xfId="0" applyFont="1" applyFill="1" applyBorder="1" applyAlignment="1">
      <alignment horizontal="center" vertical="center" wrapText="1"/>
    </xf>
    <xf numFmtId="0" fontId="34" fillId="4" borderId="53" xfId="0" applyFont="1" applyFill="1" applyBorder="1" applyAlignment="1">
      <alignment horizontal="center" vertical="center" wrapText="1"/>
    </xf>
    <xf numFmtId="0" fontId="34" fillId="4" borderId="83" xfId="0" applyFont="1" applyFill="1" applyBorder="1" applyAlignment="1">
      <alignment horizontal="center" vertical="center" wrapText="1"/>
    </xf>
    <xf numFmtId="4" fontId="3" fillId="4" borderId="4" xfId="0" applyNumberFormat="1" applyFont="1" applyFill="1" applyBorder="1" applyAlignment="1">
      <alignment horizontal="center" vertical="center" wrapText="1"/>
    </xf>
    <xf numFmtId="4" fontId="3" fillId="4" borderId="8" xfId="0" applyNumberFormat="1" applyFont="1" applyFill="1" applyBorder="1" applyAlignment="1">
      <alignment horizontal="center" vertical="center" wrapText="1"/>
    </xf>
    <xf numFmtId="4" fontId="3" fillId="4" borderId="14" xfId="0" applyNumberFormat="1" applyFont="1" applyFill="1" applyBorder="1" applyAlignment="1">
      <alignment horizontal="center" vertical="center" wrapText="1"/>
    </xf>
    <xf numFmtId="0" fontId="11" fillId="4" borderId="80" xfId="0" applyFont="1" applyFill="1" applyBorder="1" applyAlignment="1">
      <alignment horizontal="center"/>
    </xf>
    <xf numFmtId="0" fontId="11" fillId="4" borderId="81" xfId="0" applyFont="1" applyFill="1" applyBorder="1" applyAlignment="1">
      <alignment horizontal="center"/>
    </xf>
    <xf numFmtId="0" fontId="11" fillId="4" borderId="4"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0" xfId="0" applyFont="1" applyFill="1" applyAlignment="1">
      <alignment horizontal="left" wrapText="1"/>
    </xf>
    <xf numFmtId="0" fontId="4" fillId="2" borderId="79" xfId="0" applyFont="1" applyFill="1" applyBorder="1" applyAlignment="1">
      <alignment horizontal="left" wrapText="1"/>
    </xf>
    <xf numFmtId="0" fontId="4" fillId="2" borderId="0" xfId="0" applyFont="1" applyFill="1" applyAlignment="1">
      <alignment horizontal="left" vertical="justify" wrapText="1"/>
    </xf>
    <xf numFmtId="0" fontId="0" fillId="2" borderId="0" xfId="0" applyFill="1" applyAlignment="1">
      <alignment horizontal="left" vertical="justify" wrapText="1"/>
    </xf>
    <xf numFmtId="172" fontId="11" fillId="4" borderId="80" xfId="0" applyNumberFormat="1" applyFont="1" applyFill="1" applyBorder="1" applyAlignment="1">
      <alignment horizontal="right" wrapText="1"/>
    </xf>
    <xf numFmtId="172" fontId="11" fillId="4" borderId="81" xfId="0" applyNumberFormat="1" applyFont="1" applyFill="1" applyBorder="1" applyAlignment="1">
      <alignment horizontal="right"/>
    </xf>
    <xf numFmtId="172" fontId="11" fillId="4" borderId="80" xfId="3" applyNumberFormat="1" applyFont="1" applyFill="1" applyBorder="1" applyAlignment="1">
      <alignment horizontal="right"/>
    </xf>
    <xf numFmtId="172" fontId="11" fillId="4" borderId="81" xfId="3" applyNumberFormat="1" applyFont="1" applyFill="1" applyBorder="1" applyAlignment="1">
      <alignment horizontal="right"/>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0" xfId="0" applyFont="1" applyFill="1" applyAlignment="1">
      <alignment horizontal="center" vertical="center"/>
    </xf>
    <xf numFmtId="0" fontId="4" fillId="4" borderId="79" xfId="0" applyFont="1" applyFill="1" applyBorder="1" applyAlignment="1">
      <alignment horizontal="center" vertical="center"/>
    </xf>
    <xf numFmtId="0" fontId="4" fillId="4" borderId="83" xfId="0" applyFont="1" applyFill="1" applyBorder="1" applyAlignment="1">
      <alignment horizontal="center" vertical="center"/>
    </xf>
    <xf numFmtId="0" fontId="4" fillId="4" borderId="53"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Alignment="1">
      <alignment horizontal="center" vertical="center" wrapText="1"/>
    </xf>
    <xf numFmtId="0" fontId="0" fillId="4" borderId="0" xfId="0" applyFill="1" applyAlignment="1">
      <alignment horizontal="center" vertical="center"/>
    </xf>
    <xf numFmtId="0" fontId="0" fillId="4" borderId="79" xfId="0" applyFill="1" applyBorder="1" applyAlignment="1">
      <alignment horizontal="center" vertical="center"/>
    </xf>
    <xf numFmtId="0" fontId="4" fillId="4" borderId="0" xfId="0" applyFont="1" applyFill="1" applyAlignment="1">
      <alignment horizontal="center"/>
    </xf>
    <xf numFmtId="0" fontId="0" fillId="4" borderId="0" xfId="0" applyFill="1" applyAlignment="1">
      <alignment horizontal="center"/>
    </xf>
    <xf numFmtId="0" fontId="0" fillId="4" borderId="79" xfId="0" applyFill="1" applyBorder="1" applyAlignment="1">
      <alignment horizontal="center"/>
    </xf>
    <xf numFmtId="0" fontId="0" fillId="4" borderId="83" xfId="0" applyFill="1" applyBorder="1" applyAlignment="1">
      <alignment horizontal="center"/>
    </xf>
    <xf numFmtId="0" fontId="0" fillId="4" borderId="53" xfId="0" applyFill="1" applyBorder="1" applyAlignment="1">
      <alignment horizontal="center"/>
    </xf>
    <xf numFmtId="0" fontId="4" fillId="2" borderId="0" xfId="0" applyFont="1" applyFill="1" applyAlignment="1">
      <alignment horizontal="left" wrapText="1" indent="1"/>
    </xf>
    <xf numFmtId="167" fontId="2" fillId="2" borderId="4" xfId="0" applyNumberFormat="1" applyFont="1" applyFill="1" applyBorder="1" applyAlignment="1">
      <alignment horizontal="center"/>
    </xf>
    <xf numFmtId="167" fontId="2" fillId="2" borderId="1" xfId="0" applyNumberFormat="1" applyFont="1" applyFill="1" applyBorder="1" applyAlignment="1">
      <alignment horizontal="center"/>
    </xf>
    <xf numFmtId="167" fontId="2" fillId="2" borderId="12" xfId="0" applyNumberFormat="1" applyFont="1" applyFill="1" applyBorder="1" applyAlignment="1">
      <alignment horizontal="center"/>
    </xf>
    <xf numFmtId="167" fontId="2" fillId="2" borderId="9" xfId="0" applyNumberFormat="1" applyFont="1" applyFill="1" applyBorder="1" applyAlignment="1">
      <alignment horizontal="center"/>
    </xf>
    <xf numFmtId="0" fontId="3" fillId="4" borderId="12"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5" xfId="0" applyFont="1" applyFill="1" applyBorder="1" applyAlignment="1">
      <alignment horizontal="center" vertical="center" wrapText="1"/>
    </xf>
    <xf numFmtId="167" fontId="2" fillId="3" borderId="12" xfId="0" applyNumberFormat="1" applyFont="1" applyFill="1" applyBorder="1" applyAlignment="1">
      <alignment horizontal="center"/>
    </xf>
    <xf numFmtId="0" fontId="2" fillId="2" borderId="0" xfId="0" applyFont="1" applyFill="1" applyAlignment="1">
      <alignment horizontal="right"/>
    </xf>
    <xf numFmtId="0" fontId="2" fillId="4" borderId="5" xfId="0" applyFont="1" applyFill="1" applyBorder="1" applyAlignment="1">
      <alignment horizontal="center"/>
    </xf>
    <xf numFmtId="0" fontId="2" fillId="4" borderId="15" xfId="0" applyFont="1" applyFill="1" applyBorder="1" applyAlignment="1">
      <alignment horizontal="center"/>
    </xf>
    <xf numFmtId="0" fontId="3" fillId="4" borderId="4" xfId="0" applyFont="1" applyFill="1" applyBorder="1" applyAlignment="1">
      <alignment horizontal="center" vertical="center"/>
    </xf>
    <xf numFmtId="0" fontId="3" fillId="4" borderId="12" xfId="0" applyFont="1" applyFill="1" applyBorder="1" applyAlignment="1">
      <alignment horizontal="center" vertical="center"/>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3" xfId="0" applyFont="1" applyFill="1" applyBorder="1" applyAlignment="1">
      <alignment horizontal="left"/>
    </xf>
    <xf numFmtId="0" fontId="2" fillId="2" borderId="12" xfId="0" applyFont="1" applyFill="1" applyBorder="1" applyAlignment="1">
      <alignment horizontal="left"/>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0" xfId="0" applyFont="1" applyFill="1" applyAlignment="1">
      <alignment horizontal="left" vertical="center" wrapText="1"/>
    </xf>
    <xf numFmtId="0" fontId="2" fillId="3" borderId="7" xfId="0" applyFont="1" applyFill="1" applyBorder="1" applyAlignment="1">
      <alignment horizontal="left" vertical="center" wrapText="1"/>
    </xf>
    <xf numFmtId="165" fontId="2" fillId="2" borderId="52" xfId="0" applyNumberFormat="1" applyFont="1" applyFill="1" applyBorder="1" applyAlignment="1">
      <alignment horizontal="center"/>
    </xf>
    <xf numFmtId="0" fontId="3" fillId="4" borderId="14" xfId="0" applyFont="1" applyFill="1" applyBorder="1" applyAlignment="1">
      <alignment horizontal="center"/>
    </xf>
    <xf numFmtId="0" fontId="3" fillId="4" borderId="5" xfId="0" applyFont="1" applyFill="1" applyBorder="1" applyAlignment="1">
      <alignment horizontal="center"/>
    </xf>
    <xf numFmtId="0" fontId="3" fillId="4" borderId="15" xfId="0" applyFont="1" applyFill="1" applyBorder="1" applyAlignment="1">
      <alignment horizontal="center"/>
    </xf>
    <xf numFmtId="0" fontId="2" fillId="2" borderId="7"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54" xfId="0" applyFont="1" applyFill="1" applyBorder="1" applyAlignment="1">
      <alignment horizontal="center"/>
    </xf>
    <xf numFmtId="165" fontId="2" fillId="2" borderId="9" xfId="0" applyNumberFormat="1" applyFont="1" applyFill="1" applyBorder="1" applyAlignment="1">
      <alignment horizontal="center"/>
    </xf>
    <xf numFmtId="0" fontId="3" fillId="4" borderId="3" xfId="0" applyFont="1" applyFill="1" applyBorder="1" applyAlignment="1">
      <alignment horizontal="center"/>
    </xf>
    <xf numFmtId="0" fontId="2" fillId="2" borderId="13" xfId="0" applyFont="1" applyFill="1" applyBorder="1" applyAlignment="1">
      <alignment horizontal="center"/>
    </xf>
    <xf numFmtId="0" fontId="3" fillId="2" borderId="7" xfId="0" applyFont="1" applyFill="1" applyBorder="1" applyAlignment="1">
      <alignment horizontal="center"/>
    </xf>
    <xf numFmtId="0" fontId="3" fillId="2" borderId="54" xfId="0" applyFont="1" applyFill="1" applyBorder="1" applyAlignment="1">
      <alignment horizontal="center"/>
    </xf>
    <xf numFmtId="165" fontId="2" fillId="2" borderId="2" xfId="0" applyNumberFormat="1" applyFont="1" applyFill="1" applyBorder="1" applyAlignment="1">
      <alignment horizontal="center"/>
    </xf>
    <xf numFmtId="165" fontId="2" fillId="2" borderId="3" xfId="0" applyNumberFormat="1" applyFont="1" applyFill="1" applyBorder="1" applyAlignment="1">
      <alignment horizontal="center"/>
    </xf>
    <xf numFmtId="165" fontId="2" fillId="2" borderId="4" xfId="0" applyNumberFormat="1" applyFont="1" applyFill="1" applyBorder="1" applyAlignment="1">
      <alignment horizontal="center"/>
    </xf>
    <xf numFmtId="165" fontId="2" fillId="2" borderId="1" xfId="0" applyNumberFormat="1" applyFont="1" applyFill="1" applyBorder="1" applyAlignment="1">
      <alignment horizontal="center"/>
    </xf>
  </cellXfs>
  <cellStyles count="5">
    <cellStyle name="Moeda" xfId="2" builtinId="4"/>
    <cellStyle name="Normal" xfId="0" builtinId="0"/>
    <cellStyle name="Normal 2" xfId="4" xr:uid="{A5C7EFCC-7378-4B4D-80CE-D027513A313A}"/>
    <cellStyle name="Porcentagem" xfId="3" builtinId="5"/>
    <cellStyle name="Vírgula" xfId="1" builtinId="3"/>
  </cellStyles>
  <dxfs count="7">
    <dxf>
      <fill>
        <patternFill>
          <bgColor rgb="FFFFFF00"/>
        </patternFill>
      </fill>
    </dxf>
    <dxf>
      <fill>
        <patternFill>
          <bgColor indexed="26"/>
        </patternFill>
      </fill>
      <border>
        <left style="thin">
          <color indexed="64"/>
        </left>
        <right style="thin">
          <color indexed="64"/>
        </right>
        <top style="thin">
          <color indexed="64"/>
        </top>
        <bottom style="thin">
          <color indexed="64"/>
        </bottom>
      </border>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s>
  <tableStyles count="1" defaultTableStyle="TableStyleMedium2" defaultPivotStyle="PivotStyleLight16">
    <tableStyle name="Estilo de Tabela 1" pivot="0" count="0" xr9:uid="{03D4808F-7B97-4363-92E8-BE2A4F1D2938}"/>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1.xml"/></Relationships>
</file>

<file path=xl/drawings/drawing1.xml><?xml version="1.0" encoding="utf-8"?>
<xdr:wsDr xmlns:xdr="http://schemas.openxmlformats.org/drawingml/2006/spreadsheetDrawing" xmlns:a="http://schemas.openxmlformats.org/drawingml/2006/main">
  <xdr:twoCellAnchor>
    <xdr:from>
      <xdr:col>0</xdr:col>
      <xdr:colOff>1238250</xdr:colOff>
      <xdr:row>107</xdr:row>
      <xdr:rowOff>95250</xdr:rowOff>
    </xdr:from>
    <xdr:to>
      <xdr:col>0</xdr:col>
      <xdr:colOff>1457325</xdr:colOff>
      <xdr:row>109</xdr:row>
      <xdr:rowOff>9525</xdr:rowOff>
    </xdr:to>
    <xdr:sp macro="" textlink="">
      <xdr:nvSpPr>
        <xdr:cNvPr id="2" name="CaixaDeTexto 1">
          <a:extLst>
            <a:ext uri="{FF2B5EF4-FFF2-40B4-BE49-F238E27FC236}">
              <a16:creationId xmlns:a16="http://schemas.microsoft.com/office/drawing/2014/main" id="{78F3DBB5-3398-4037-BBAA-04B39BA644A2}"/>
            </a:ext>
          </a:extLst>
        </xdr:cNvPr>
        <xdr:cNvSpPr txBox="1"/>
      </xdr:nvSpPr>
      <xdr:spPr>
        <a:xfrm>
          <a:off x="1238250" y="20859750"/>
          <a:ext cx="2190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600"/>
            <a:t>4</a:t>
          </a:r>
        </a:p>
      </xdr:txBody>
    </xdr:sp>
    <xdr:clientData/>
  </xdr:twoCellAnchor>
  <xdr:twoCellAnchor>
    <xdr:from>
      <xdr:col>0</xdr:col>
      <xdr:colOff>1238250</xdr:colOff>
      <xdr:row>99</xdr:row>
      <xdr:rowOff>95250</xdr:rowOff>
    </xdr:from>
    <xdr:to>
      <xdr:col>0</xdr:col>
      <xdr:colOff>1457325</xdr:colOff>
      <xdr:row>101</xdr:row>
      <xdr:rowOff>9525</xdr:rowOff>
    </xdr:to>
    <xdr:sp macro="" textlink="">
      <xdr:nvSpPr>
        <xdr:cNvPr id="3" name="CaixaDeTexto 2">
          <a:extLst>
            <a:ext uri="{FF2B5EF4-FFF2-40B4-BE49-F238E27FC236}">
              <a16:creationId xmlns:a16="http://schemas.microsoft.com/office/drawing/2014/main" id="{2A3EDC3E-F7C1-4C09-986E-D2E1020AFFC1}"/>
            </a:ext>
          </a:extLst>
        </xdr:cNvPr>
        <xdr:cNvSpPr txBox="1"/>
      </xdr:nvSpPr>
      <xdr:spPr>
        <a:xfrm>
          <a:off x="3381375" y="19535775"/>
          <a:ext cx="219075"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600"/>
            <a:t>4</a:t>
          </a:r>
        </a:p>
      </xdr:txBody>
    </xdr:sp>
    <xdr:clientData/>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Claudinei Nogueira" refreshedDate="43123.734850694447" createdVersion="1" refreshedVersion="6" recordCount="0" xr:uid="{784F28AC-1103-43DD-A29F-CE3D93BB6381}">
  <cacheSource type="external" connectionId="1"/>
  <cacheFields count="0"/>
  <cacheHierarchies count="12">
    <cacheHierarchy uniqueName="[CD FONTE]" caption="CD FONTE" defaultMemberUniqueName="[CD FONTE].[All Cd Fonte]" allUniqueName="[CD FONTE].[All Cd Fonte]" dimensionUniqueName="[CD FONTE]" count="0" unbalanced="0"/>
    <cacheHierarchy uniqueName="[CD HISTÓRICO]" caption="CD HISTÓRICO" defaultMemberUniqueName="[CD HISTÓRICO].[All Cd Historico]" allUniqueName="[CD HISTÓRICO].[All Cd Historico]" dimensionUniqueName="[CD HISTÓRICO]" count="0" unbalanced="0"/>
    <cacheHierarchy uniqueName="[DS LANÇAMENTO]" caption="DS LANÇAMENTO" defaultMemberUniqueName="[DS LANÇAMENTO].[All Ds Lancamento]" allUniqueName="[DS LANÇAMENTO].[All Ds Lancamento]" dimensionUniqueName="[DS LANÇAMENTO]" count="0" unbalanced="0"/>
    <cacheHierarchy uniqueName="[DS MOVIMENTO]" caption="DS MOVIMENTO" defaultMemberUniqueName="[DS MOVIMENTO].[All Ds Movimento]" allUniqueName="[DS MOVIMENTO].[All Ds Movimento]" dimensionUniqueName="[DS MOVIMENTO]" count="0" unbalanced="0"/>
    <cacheHierarchy uniqueName="[DT LANCAMENTO]" caption="DT LANCAMENTO" time="1" defaultMemberUniqueName="[DT LANCAMENTO].[All Dt Lancamento]" allUniqueName="[DT LANCAMENTO].[All Dt Lancamento]" dimensionUniqueName="[DT LANCAMENTO]" count="0" unbalanced="0"/>
    <cacheHierarchy uniqueName="[EMPRESA]" caption="EMPRESA" defaultMemberUniqueName="[EMPRESA].[All Nm Empresa]" allUniqueName="[EMPRESA].[All Nm Empresa]" dimensionUniqueName="[EMPRESA]" count="0" unbalanced="0"/>
    <cacheHierarchy uniqueName="[EXERCÍCIO]" caption="EXERCÍCIO" defaultMemberUniqueName="[EXERCÍCIO].[All Cd Exercicio]" allUniqueName="[EXERCÍCIO].[All Cd Exercicio]" dimensionUniqueName="[EXERCÍCIO]" count="0" unbalanced="0"/>
    <cacheHierarchy uniqueName="[NÍVEIS]" caption="NÍVEIS" defaultMemberUniqueName="[NÍVEIS].[All Nivel 1]" allUniqueName="[NÍVEIS].[All Nivel 1]" dimensionUniqueName="[NÍVEIS]" count="0" unbalanced="0"/>
    <cacheHierarchy uniqueName="[Tp Transação]" caption="Tp Transação" defaultMemberUniqueName="[Tp Transação].[All Tp Transação]" allUniqueName="[Tp Transação].[All Tp Transação]" dimensionUniqueName="[Tp Transação]" count="0" unbalanced="0"/>
    <cacheHierarchy uniqueName="[Measures].[SLD ABERTURA]" caption="SLD ABERTURA" measure="1" count="0"/>
    <cacheHierarchy uniqueName="[Measures].[VL CRÉDITO]" caption="VL CRÉDITO" measure="1" count="0"/>
    <cacheHierarchy uniqueName="[Measures].[VL DÉBITO]" caption="VL DÉBITO" measure="1" count="0"/>
  </cacheHierarchies>
  <kpis count="0"/>
  <dimensions count="10">
    <dimension name="CD FONTE" uniqueName="[CD FONTE]" caption="CD FONTE"/>
    <dimension name="CD HISTÓRICO" uniqueName="[CD HISTÓRICO]" caption="CD HISTÓRICO"/>
    <dimension name="DS LANÇAMENTO" uniqueName="[DS LANÇAMENTO]" caption="DS LANÇAMENTO"/>
    <dimension name="DS MOVIMENTO" uniqueName="[DS MOVIMENTO]" caption="DS MOVIMENTO"/>
    <dimension name="DT LANCAMENTO" uniqueName="[DT LANCAMENTO]" caption="DT LANCAMENTO"/>
    <dimension name="EMPRESA" uniqueName="[EMPRESA]" caption="EMPRESA"/>
    <dimension name="EXERCÍCIO" uniqueName="[EXERCÍCIO]" caption="EXERCÍCIO"/>
    <dimension measure="1" name="Measures" uniqueName="[Measures]" caption="Measures"/>
    <dimension name="NÍVEIS" uniqueName="[NÍVEIS]" caption="NÍVEIS"/>
    <dimension name="Tp Transação" uniqueName="[Tp Transação]" caption="Tp Transação"/>
  </dimensions>
  <extLst>
    <ext xmlns:x14="http://schemas.microsoft.com/office/spreadsheetml/2009/9/main" uri="{725AE2AE-9491-48be-B2B4-4EB974FC3084}">
      <x14:pivotCacheDefinition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F266F97-CA5D-4AFB-8E63-CDF4F48AB5AD}" name="Tabela dinâmica1" cacheId="368" applyNumberFormats="0" applyBorderFormats="0" applyFontFormats="0" applyPatternFormats="0" applyAlignmentFormats="0" applyWidthHeightFormats="1" dataCaption="Dados" updatedVersion="6" showMultipleLabel="0" showMemberPropertyTips="0" itemPrintTitles="1" indent="127" compact="0" compactData="0" gridDropZones="1" fieldListSortAscending="1">
  <location ref="A80:G93" firstHeaderRow="1" firstDataRow="1" firstDataCol="1"/>
  <pivotHierarchies count="12">
    <pivotHierarchy includeNewItemsInFilter="1"/>
    <pivotHierarchy includeNewItemsInFilter="1"/>
    <pivotHierarchy includeNewItemsInFilter="1"/>
    <pivotHierarchy includeNewItemsInFilter="1"/>
    <pivotHierarchy includeNewItemsInFilter="1"/>
    <pivotHierarchy multipleItemSelectionAllowed="1" includeNewItemsInFilter="1"/>
    <pivotHierarchy includeNewItemsInFilter="1"/>
    <pivotHierarchy includeNewItemsInFilter="1"/>
    <pivotHierarchy includeNewItemsInFilter="1"/>
    <pivotHierarchy dragToRow="0" dragToCol="0" dragToPage="0" dragToData="1" includeNewItemsInFilter="1"/>
    <pivotHierarchy dragToRow="0" dragToCol="0" dragToPage="0" dragToData="1" includeNewItemsInFilter="1"/>
    <pivotHierarchy dragToRow="0" dragToCol="0" dragToPage="0" dragToData="1" includeNewItemsInFilter="1"/>
  </pivotHierarchie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visualTotalsForSets="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85B1E-AE29-4D23-A37A-48B79DF67157}">
  <sheetPr codeName="Planilha1"/>
  <dimension ref="A1:K146"/>
  <sheetViews>
    <sheetView tabSelected="1" workbookViewId="0">
      <selection activeCell="H19" sqref="H19"/>
    </sheetView>
  </sheetViews>
  <sheetFormatPr defaultRowHeight="11.25"/>
  <cols>
    <col min="1" max="1" width="61.85546875" style="2" customWidth="1"/>
    <col min="2" max="2" width="16.140625" style="62" customWidth="1"/>
    <col min="3" max="3" width="15.28515625" style="2" customWidth="1"/>
    <col min="4" max="4" width="15.5703125" style="2" customWidth="1"/>
    <col min="5" max="8" width="14.7109375" style="2" customWidth="1"/>
    <col min="9" max="9" width="16.140625" style="2" customWidth="1"/>
    <col min="10" max="10" width="14.7109375" style="2" customWidth="1"/>
    <col min="11" max="11" width="15.42578125" style="2" customWidth="1"/>
    <col min="12" max="16384" width="9.140625" style="2"/>
  </cols>
  <sheetData>
    <row r="1" spans="1:8">
      <c r="A1" s="975" t="s">
        <v>0</v>
      </c>
      <c r="B1" s="975"/>
      <c r="C1" s="975"/>
      <c r="D1" s="975"/>
      <c r="E1" s="975"/>
      <c r="F1" s="975"/>
      <c r="G1" s="975"/>
      <c r="H1" s="975"/>
    </row>
    <row r="2" spans="1:8">
      <c r="A2" s="976" t="s">
        <v>1</v>
      </c>
      <c r="B2" s="976"/>
      <c r="C2" s="976"/>
      <c r="D2" s="976"/>
      <c r="E2" s="976"/>
      <c r="F2" s="976"/>
      <c r="G2" s="976"/>
      <c r="H2" s="976"/>
    </row>
    <row r="3" spans="1:8">
      <c r="A3" s="975" t="s">
        <v>2</v>
      </c>
      <c r="B3" s="975"/>
      <c r="C3" s="975"/>
      <c r="D3" s="975"/>
      <c r="E3" s="975"/>
      <c r="F3" s="975"/>
      <c r="G3" s="975"/>
      <c r="H3" s="975"/>
    </row>
    <row r="4" spans="1:8">
      <c r="A4" s="976" t="s">
        <v>3</v>
      </c>
      <c r="B4" s="976"/>
      <c r="C4" s="976"/>
      <c r="D4" s="976"/>
      <c r="E4" s="976"/>
      <c r="F4" s="976"/>
      <c r="G4" s="976"/>
      <c r="H4" s="976"/>
    </row>
    <row r="5" spans="1:8">
      <c r="A5" s="976" t="s">
        <v>1108</v>
      </c>
      <c r="B5" s="976">
        <v>0</v>
      </c>
      <c r="C5" s="976">
        <v>0</v>
      </c>
      <c r="D5" s="976">
        <v>0</v>
      </c>
      <c r="E5" s="976">
        <v>0</v>
      </c>
      <c r="F5" s="976">
        <v>0</v>
      </c>
      <c r="G5" s="976">
        <v>0</v>
      </c>
      <c r="H5" s="976">
        <v>0</v>
      </c>
    </row>
    <row r="6" spans="1:8">
      <c r="A6" s="977"/>
      <c r="B6" s="977"/>
      <c r="C6" s="977"/>
      <c r="D6" s="977"/>
      <c r="E6" s="977"/>
      <c r="F6" s="977"/>
      <c r="G6" s="977"/>
      <c r="H6" s="977"/>
    </row>
    <row r="7" spans="1:8">
      <c r="A7" s="2" t="s">
        <v>4</v>
      </c>
      <c r="B7" s="4"/>
      <c r="H7" s="5">
        <v>1</v>
      </c>
    </row>
    <row r="8" spans="1:8" ht="22.5" customHeight="1">
      <c r="A8" s="959" t="s">
        <v>5</v>
      </c>
      <c r="B8" s="972" t="s">
        <v>6</v>
      </c>
      <c r="C8" s="968" t="s">
        <v>7</v>
      </c>
      <c r="D8" s="964" t="s">
        <v>8</v>
      </c>
      <c r="E8" s="964"/>
      <c r="F8" s="964"/>
      <c r="G8" s="964"/>
      <c r="H8" s="962" t="s">
        <v>9</v>
      </c>
    </row>
    <row r="9" spans="1:8" ht="12.75" customHeight="1">
      <c r="A9" s="960"/>
      <c r="B9" s="973"/>
      <c r="C9" s="969"/>
      <c r="D9" s="6" t="s">
        <v>10</v>
      </c>
      <c r="E9" s="6" t="s">
        <v>11</v>
      </c>
      <c r="F9" s="6" t="s">
        <v>1109</v>
      </c>
      <c r="G9" s="6" t="s">
        <v>11</v>
      </c>
      <c r="H9" s="963"/>
    </row>
    <row r="10" spans="1:8" ht="12.75" customHeight="1">
      <c r="A10" s="961"/>
      <c r="B10" s="974"/>
      <c r="C10" s="7" t="s">
        <v>12</v>
      </c>
      <c r="D10" s="7" t="s">
        <v>13</v>
      </c>
      <c r="E10" s="7" t="s">
        <v>14</v>
      </c>
      <c r="F10" s="7" t="s">
        <v>15</v>
      </c>
      <c r="G10" s="7" t="s">
        <v>16</v>
      </c>
      <c r="H10" s="8" t="s">
        <v>17</v>
      </c>
    </row>
    <row r="11" spans="1:8" ht="12.75" customHeight="1">
      <c r="A11" s="10" t="s">
        <v>18</v>
      </c>
      <c r="B11" s="12">
        <v>11290000000</v>
      </c>
      <c r="C11" s="12">
        <v>12386128308.100002</v>
      </c>
      <c r="D11" s="12">
        <v>2300312582.4300003</v>
      </c>
      <c r="E11" s="13">
        <v>18.571683783750998</v>
      </c>
      <c r="F11" s="12">
        <v>12918369364.210001</v>
      </c>
      <c r="G11" s="13">
        <v>104.29707365264362</v>
      </c>
      <c r="H11" s="14">
        <f>C11-F11</f>
        <v>-532241056.1099987</v>
      </c>
    </row>
    <row r="12" spans="1:8">
      <c r="A12" s="15" t="s">
        <v>19</v>
      </c>
      <c r="B12" s="16">
        <v>10939010000</v>
      </c>
      <c r="C12" s="16">
        <v>11630150547.390001</v>
      </c>
      <c r="D12" s="16">
        <v>2156994396.0800004</v>
      </c>
      <c r="E12" s="17">
        <v>18.546573299208628</v>
      </c>
      <c r="F12" s="16">
        <v>12452592435.84</v>
      </c>
      <c r="G12" s="17">
        <v>107.07163578922518</v>
      </c>
      <c r="H12" s="18">
        <f t="shared" ref="H12:H64" si="0">C12-F12</f>
        <v>-822441888.44999886</v>
      </c>
    </row>
    <row r="13" spans="1:8">
      <c r="A13" s="19" t="s">
        <v>20</v>
      </c>
      <c r="B13" s="16">
        <v>4955424000</v>
      </c>
      <c r="C13" s="16">
        <v>5035324000</v>
      </c>
      <c r="D13" s="16">
        <v>898551203.75</v>
      </c>
      <c r="E13" s="17">
        <v>17.844953050687504</v>
      </c>
      <c r="F13" s="16">
        <v>5481317466.9099989</v>
      </c>
      <c r="G13" s="17">
        <v>108.85729432525095</v>
      </c>
      <c r="H13" s="18">
        <f t="shared" si="0"/>
        <v>-445993466.90999889</v>
      </c>
    </row>
    <row r="14" spans="1:8">
      <c r="A14" s="20" t="s">
        <v>901</v>
      </c>
      <c r="B14" s="21">
        <v>4677870000</v>
      </c>
      <c r="C14" s="21">
        <v>4757270000</v>
      </c>
      <c r="D14" s="21">
        <v>863859440.00999999</v>
      </c>
      <c r="E14" s="17">
        <v>18.158722124453732</v>
      </c>
      <c r="F14" s="21">
        <v>5182063966.3899994</v>
      </c>
      <c r="G14" s="17">
        <v>108.92936424440907</v>
      </c>
      <c r="H14" s="22">
        <f t="shared" si="0"/>
        <v>-424793966.38999939</v>
      </c>
    </row>
    <row r="15" spans="1:8">
      <c r="A15" s="20" t="s">
        <v>902</v>
      </c>
      <c r="B15" s="21">
        <v>277345000</v>
      </c>
      <c r="C15" s="21">
        <v>277845000</v>
      </c>
      <c r="D15" s="21">
        <v>34675941.629999995</v>
      </c>
      <c r="E15" s="17">
        <v>12.480318749662581</v>
      </c>
      <c r="F15" s="21">
        <v>299164738.36000001</v>
      </c>
      <c r="G15" s="17">
        <v>107.67324888337022</v>
      </c>
      <c r="H15" s="22">
        <f t="shared" si="0"/>
        <v>-21319738.360000014</v>
      </c>
    </row>
    <row r="16" spans="1:8">
      <c r="A16" s="20" t="s">
        <v>903</v>
      </c>
      <c r="B16" s="21">
        <v>209000</v>
      </c>
      <c r="C16" s="21">
        <v>209000</v>
      </c>
      <c r="D16" s="21">
        <v>15822.11</v>
      </c>
      <c r="E16" s="17">
        <v>7.570387559808613</v>
      </c>
      <c r="F16" s="21">
        <v>88762.16</v>
      </c>
      <c r="G16" s="17">
        <v>42.469933014354069</v>
      </c>
      <c r="H16" s="22">
        <f t="shared" si="0"/>
        <v>120237.84</v>
      </c>
    </row>
    <row r="17" spans="1:8">
      <c r="A17" s="19" t="s">
        <v>21</v>
      </c>
      <c r="B17" s="16">
        <v>614615000</v>
      </c>
      <c r="C17" s="16">
        <v>614615000</v>
      </c>
      <c r="D17" s="16">
        <v>148738407.02000001</v>
      </c>
      <c r="E17" s="17">
        <v>24.200256586643672</v>
      </c>
      <c r="F17" s="16">
        <v>663792102.30000007</v>
      </c>
      <c r="G17" s="17">
        <v>108.00128573171823</v>
      </c>
      <c r="H17" s="18">
        <f t="shared" si="0"/>
        <v>-49177102.300000072</v>
      </c>
    </row>
    <row r="18" spans="1:8">
      <c r="A18" s="20" t="s">
        <v>22</v>
      </c>
      <c r="B18" s="23">
        <v>474615000</v>
      </c>
      <c r="C18" s="23">
        <v>474615000</v>
      </c>
      <c r="D18" s="23">
        <v>122053331.25000001</v>
      </c>
      <c r="E18" s="24">
        <v>25.716281881103637</v>
      </c>
      <c r="F18" s="23">
        <v>509648124.63000011</v>
      </c>
      <c r="G18" s="17">
        <v>107.3813774596252</v>
      </c>
      <c r="H18" s="22">
        <f t="shared" si="0"/>
        <v>-35033124.630000114</v>
      </c>
    </row>
    <row r="19" spans="1:8">
      <c r="A19" s="20" t="s">
        <v>23</v>
      </c>
      <c r="B19" s="23">
        <v>0</v>
      </c>
      <c r="C19" s="23">
        <v>0</v>
      </c>
      <c r="D19" s="23">
        <v>0</v>
      </c>
      <c r="E19" s="24">
        <v>0</v>
      </c>
      <c r="F19" s="23">
        <v>0</v>
      </c>
      <c r="G19" s="17">
        <v>0</v>
      </c>
      <c r="H19" s="22">
        <f t="shared" si="0"/>
        <v>0</v>
      </c>
    </row>
    <row r="20" spans="1:8">
      <c r="A20" s="20" t="s">
        <v>24</v>
      </c>
      <c r="B20" s="23">
        <v>140000000</v>
      </c>
      <c r="C20" s="23">
        <v>140000000</v>
      </c>
      <c r="D20" s="23">
        <v>26685075.769999996</v>
      </c>
      <c r="E20" s="24">
        <v>19.060768407142852</v>
      </c>
      <c r="F20" s="23">
        <v>154143977.66999999</v>
      </c>
      <c r="G20" s="17">
        <v>110.10284119285714</v>
      </c>
      <c r="H20" s="22">
        <f t="shared" si="0"/>
        <v>-14143977.669999987</v>
      </c>
    </row>
    <row r="21" spans="1:8">
      <c r="A21" s="19" t="s">
        <v>25</v>
      </c>
      <c r="B21" s="16">
        <v>595461000</v>
      </c>
      <c r="C21" s="16">
        <v>605882408.20999992</v>
      </c>
      <c r="D21" s="16">
        <v>100083063.39</v>
      </c>
      <c r="E21" s="17">
        <v>16.518562353655767</v>
      </c>
      <c r="F21" s="16">
        <v>710461720.93000019</v>
      </c>
      <c r="G21" s="17">
        <v>117.2606616899418</v>
      </c>
      <c r="H21" s="18">
        <f t="shared" si="0"/>
        <v>-104579312.72000027</v>
      </c>
    </row>
    <row r="22" spans="1:8">
      <c r="A22" s="20" t="s">
        <v>26</v>
      </c>
      <c r="B22" s="23">
        <v>1734000</v>
      </c>
      <c r="C22" s="23">
        <v>1734000</v>
      </c>
      <c r="D22" s="23">
        <v>342309.91</v>
      </c>
      <c r="E22" s="24">
        <v>19.741055940023067</v>
      </c>
      <c r="F22" s="23">
        <v>1985144.6600000001</v>
      </c>
      <c r="G22" s="17">
        <v>114.4835444059977</v>
      </c>
      <c r="H22" s="22">
        <f t="shared" si="0"/>
        <v>-251144.66000000015</v>
      </c>
    </row>
    <row r="23" spans="1:8">
      <c r="A23" s="20" t="s">
        <v>27</v>
      </c>
      <c r="B23" s="23">
        <v>563768000</v>
      </c>
      <c r="C23" s="23">
        <v>574189408.20999992</v>
      </c>
      <c r="D23" s="23">
        <v>93271755.920000002</v>
      </c>
      <c r="E23" s="24">
        <v>16.244074618298683</v>
      </c>
      <c r="F23" s="23">
        <v>670309705.78000009</v>
      </c>
      <c r="G23" s="17">
        <v>116.74017252767676</v>
      </c>
      <c r="H23" s="22">
        <f t="shared" si="0"/>
        <v>-96120297.570000172</v>
      </c>
    </row>
    <row r="24" spans="1:8">
      <c r="A24" s="20" t="s">
        <v>28</v>
      </c>
      <c r="B24" s="23">
        <v>0</v>
      </c>
      <c r="C24" s="23">
        <v>0</v>
      </c>
      <c r="D24" s="23">
        <v>407369.28</v>
      </c>
      <c r="E24" s="24">
        <v>0</v>
      </c>
      <c r="F24" s="23">
        <v>3009639.97</v>
      </c>
      <c r="G24" s="17">
        <v>0</v>
      </c>
      <c r="H24" s="22">
        <f t="shared" si="0"/>
        <v>-3009639.97</v>
      </c>
    </row>
    <row r="25" spans="1:8">
      <c r="A25" s="20" t="s">
        <v>29</v>
      </c>
      <c r="B25" s="23">
        <v>26916000</v>
      </c>
      <c r="C25" s="23">
        <v>26916000</v>
      </c>
      <c r="D25" s="23">
        <v>5142656.47</v>
      </c>
      <c r="E25" s="24">
        <v>19.10631769207906</v>
      </c>
      <c r="F25" s="23">
        <v>29845870.570000004</v>
      </c>
      <c r="G25" s="17">
        <v>110.88523766532919</v>
      </c>
      <c r="H25" s="22">
        <f t="shared" si="0"/>
        <v>-2929870.570000004</v>
      </c>
    </row>
    <row r="26" spans="1:8">
      <c r="A26" s="20" t="s">
        <v>30</v>
      </c>
      <c r="B26" s="23">
        <v>0</v>
      </c>
      <c r="C26" s="23">
        <v>0</v>
      </c>
      <c r="D26" s="23">
        <v>0</v>
      </c>
      <c r="E26" s="24">
        <v>0</v>
      </c>
      <c r="F26" s="23">
        <v>0</v>
      </c>
      <c r="G26" s="17">
        <v>0</v>
      </c>
      <c r="H26" s="22">
        <f t="shared" si="0"/>
        <v>0</v>
      </c>
    </row>
    <row r="27" spans="1:8">
      <c r="A27" s="20" t="s">
        <v>31</v>
      </c>
      <c r="B27" s="23">
        <v>3043000</v>
      </c>
      <c r="C27" s="23">
        <v>3043000</v>
      </c>
      <c r="D27" s="23">
        <v>918971.81</v>
      </c>
      <c r="E27" s="17">
        <v>30.199533683864608</v>
      </c>
      <c r="F27" s="23">
        <v>5311359.9500000011</v>
      </c>
      <c r="G27" s="17">
        <v>174.54354091357217</v>
      </c>
      <c r="H27" s="22">
        <f t="shared" si="0"/>
        <v>-2268359.9500000011</v>
      </c>
    </row>
    <row r="28" spans="1:8">
      <c r="A28" s="19" t="s">
        <v>32</v>
      </c>
      <c r="B28" s="16">
        <v>277969000</v>
      </c>
      <c r="C28" s="16">
        <v>288152998.63</v>
      </c>
      <c r="D28" s="16">
        <v>20464630.140000001</v>
      </c>
      <c r="E28" s="17">
        <v>7.1020014496803512</v>
      </c>
      <c r="F28" s="16">
        <v>172987630.78</v>
      </c>
      <c r="G28" s="17">
        <v>60.033257194079404</v>
      </c>
      <c r="H28" s="18">
        <f t="shared" si="0"/>
        <v>115165367.84999999</v>
      </c>
    </row>
    <row r="29" spans="1:8">
      <c r="A29" s="20" t="s">
        <v>33</v>
      </c>
      <c r="B29" s="23">
        <v>270627000</v>
      </c>
      <c r="C29" s="23">
        <v>270627000</v>
      </c>
      <c r="D29" s="23">
        <v>19301161.75</v>
      </c>
      <c r="E29" s="17">
        <v>7.132016299186704</v>
      </c>
      <c r="F29" s="23">
        <v>151712759.72999999</v>
      </c>
      <c r="G29" s="17">
        <v>56.059727865290597</v>
      </c>
      <c r="H29" s="22">
        <f t="shared" si="0"/>
        <v>118914240.27000001</v>
      </c>
    </row>
    <row r="30" spans="1:8">
      <c r="A30" s="20" t="s">
        <v>34</v>
      </c>
      <c r="B30" s="23">
        <v>100000</v>
      </c>
      <c r="C30" s="23">
        <v>10283998.630000001</v>
      </c>
      <c r="D30" s="23">
        <v>62471.86</v>
      </c>
      <c r="E30" s="17">
        <v>0.60746663090522013</v>
      </c>
      <c r="F30" s="23">
        <v>14737110.059999999</v>
      </c>
      <c r="G30" s="17">
        <v>143.30136156387252</v>
      </c>
      <c r="H30" s="22">
        <f t="shared" si="0"/>
        <v>-4453111.4299999978</v>
      </c>
    </row>
    <row r="31" spans="1:8">
      <c r="A31" s="20" t="s">
        <v>35</v>
      </c>
      <c r="B31" s="23">
        <v>7242000</v>
      </c>
      <c r="C31" s="23">
        <v>7242000</v>
      </c>
      <c r="D31" s="23">
        <v>1100996.53</v>
      </c>
      <c r="E31" s="17">
        <v>15.202934686550677</v>
      </c>
      <c r="F31" s="23">
        <v>6537760.9899999984</v>
      </c>
      <c r="G31" s="17">
        <v>90.275628141397377</v>
      </c>
      <c r="H31" s="22">
        <f t="shared" si="0"/>
        <v>704239.01000000164</v>
      </c>
    </row>
    <row r="32" spans="1:8">
      <c r="A32" s="19" t="s">
        <v>36</v>
      </c>
      <c r="B32" s="16">
        <v>4213521000</v>
      </c>
      <c r="C32" s="16">
        <v>4737411819.8600006</v>
      </c>
      <c r="D32" s="16">
        <v>928292536.66000009</v>
      </c>
      <c r="E32" s="17">
        <v>19.59493014241335</v>
      </c>
      <c r="F32" s="16">
        <v>5008609384.9700003</v>
      </c>
      <c r="G32" s="17">
        <v>105.72459341560925</v>
      </c>
      <c r="H32" s="18">
        <f t="shared" si="0"/>
        <v>-271197565.10999966</v>
      </c>
    </row>
    <row r="33" spans="1:8">
      <c r="A33" s="20" t="s">
        <v>57</v>
      </c>
      <c r="B33" s="21">
        <v>1779158000</v>
      </c>
      <c r="C33" s="21">
        <v>2145204839.7400002</v>
      </c>
      <c r="D33" s="21">
        <v>440190629.23000002</v>
      </c>
      <c r="E33" s="17">
        <v>20.519748094701821</v>
      </c>
      <c r="F33" s="21">
        <v>2256664659.8400002</v>
      </c>
      <c r="G33" s="17">
        <v>105.1957658324838</v>
      </c>
      <c r="H33" s="22">
        <f t="shared" si="0"/>
        <v>-111459820.0999999</v>
      </c>
    </row>
    <row r="34" spans="1:8">
      <c r="A34" s="20" t="s">
        <v>58</v>
      </c>
      <c r="B34" s="21">
        <v>1531682000</v>
      </c>
      <c r="C34" s="21">
        <v>1587525980.1199999</v>
      </c>
      <c r="D34" s="21">
        <v>279432459.69</v>
      </c>
      <c r="E34" s="17">
        <v>17.601756644567033</v>
      </c>
      <c r="F34" s="21">
        <v>1694332546.9400001</v>
      </c>
      <c r="G34" s="17">
        <v>106.72786260870683</v>
      </c>
      <c r="H34" s="22">
        <f t="shared" si="0"/>
        <v>-106806566.82000017</v>
      </c>
    </row>
    <row r="35" spans="1:8">
      <c r="A35" s="20" t="s">
        <v>37</v>
      </c>
      <c r="B35" s="23">
        <v>0</v>
      </c>
      <c r="C35" s="23">
        <v>0</v>
      </c>
      <c r="D35" s="23">
        <v>0</v>
      </c>
      <c r="E35" s="24">
        <v>0</v>
      </c>
      <c r="F35" s="23">
        <v>0</v>
      </c>
      <c r="G35" s="17">
        <v>0</v>
      </c>
      <c r="H35" s="22">
        <f t="shared" si="0"/>
        <v>0</v>
      </c>
    </row>
    <row r="36" spans="1:8">
      <c r="A36" s="20" t="s">
        <v>38</v>
      </c>
      <c r="B36" s="23">
        <v>13846000</v>
      </c>
      <c r="C36" s="23">
        <v>13846000</v>
      </c>
      <c r="D36" s="23">
        <v>32265871.699999999</v>
      </c>
      <c r="E36" s="24">
        <v>233.0338848764986</v>
      </c>
      <c r="F36" s="23">
        <v>43170277.849999994</v>
      </c>
      <c r="G36" s="17">
        <v>311.78880434782604</v>
      </c>
      <c r="H36" s="22">
        <f t="shared" si="0"/>
        <v>-29324277.849999994</v>
      </c>
    </row>
    <row r="37" spans="1:8">
      <c r="A37" s="20" t="s">
        <v>39</v>
      </c>
      <c r="B37" s="23">
        <v>886301000</v>
      </c>
      <c r="C37" s="23">
        <v>988301000</v>
      </c>
      <c r="D37" s="23">
        <v>173309426.68000001</v>
      </c>
      <c r="E37" s="24">
        <v>17.536097472328773</v>
      </c>
      <c r="F37" s="23">
        <v>998510739.04999995</v>
      </c>
      <c r="G37" s="17">
        <v>101.03305967008028</v>
      </c>
      <c r="H37" s="22">
        <f t="shared" si="0"/>
        <v>-10209739.049999952</v>
      </c>
    </row>
    <row r="38" spans="1:8">
      <c r="A38" s="20" t="s">
        <v>40</v>
      </c>
      <c r="B38" s="23">
        <v>0</v>
      </c>
      <c r="C38" s="23">
        <v>0</v>
      </c>
      <c r="D38" s="23">
        <v>607500</v>
      </c>
      <c r="E38" s="24">
        <v>0</v>
      </c>
      <c r="F38" s="23">
        <v>607500</v>
      </c>
      <c r="G38" s="17">
        <v>0</v>
      </c>
      <c r="H38" s="22">
        <f t="shared" si="0"/>
        <v>-607500</v>
      </c>
    </row>
    <row r="39" spans="1:8">
      <c r="A39" s="20" t="s">
        <v>41</v>
      </c>
      <c r="B39" s="23">
        <v>2534000</v>
      </c>
      <c r="C39" s="23">
        <v>2534000</v>
      </c>
      <c r="D39" s="23">
        <v>2486649.3599999994</v>
      </c>
      <c r="E39" s="24">
        <v>98.131387529597447</v>
      </c>
      <c r="F39" s="23">
        <v>15323661.290000001</v>
      </c>
      <c r="G39" s="17">
        <v>604.72222928176802</v>
      </c>
      <c r="H39" s="22">
        <f t="shared" si="0"/>
        <v>-12789661.290000001</v>
      </c>
    </row>
    <row r="40" spans="1:8">
      <c r="A40" s="20" t="s">
        <v>42</v>
      </c>
      <c r="B40" s="23">
        <v>0</v>
      </c>
      <c r="C40" s="23">
        <v>0</v>
      </c>
      <c r="D40" s="23">
        <v>0</v>
      </c>
      <c r="E40" s="17">
        <v>0</v>
      </c>
      <c r="F40" s="23">
        <v>0</v>
      </c>
      <c r="G40" s="17">
        <v>0</v>
      </c>
      <c r="H40" s="22">
        <f t="shared" si="0"/>
        <v>0</v>
      </c>
    </row>
    <row r="41" spans="1:8">
      <c r="A41" s="19" t="s">
        <v>43</v>
      </c>
      <c r="B41" s="16">
        <v>282020000</v>
      </c>
      <c r="C41" s="16">
        <v>348764320.69</v>
      </c>
      <c r="D41" s="16">
        <v>60864555.119999997</v>
      </c>
      <c r="E41" s="17">
        <v>17.451485576157776</v>
      </c>
      <c r="F41" s="16">
        <v>415424129.94999993</v>
      </c>
      <c r="G41" s="17">
        <v>119.11313896103802</v>
      </c>
      <c r="H41" s="18">
        <f t="shared" si="0"/>
        <v>-66659809.259999931</v>
      </c>
    </row>
    <row r="42" spans="1:8">
      <c r="A42" s="20" t="s">
        <v>904</v>
      </c>
      <c r="B42" s="21">
        <v>211066000</v>
      </c>
      <c r="C42" s="21">
        <v>211066000</v>
      </c>
      <c r="D42" s="21">
        <v>41294356.25</v>
      </c>
      <c r="E42" s="17">
        <v>19.564665199511051</v>
      </c>
      <c r="F42" s="21">
        <v>232654642.80999994</v>
      </c>
      <c r="G42" s="17">
        <v>110.22838487013537</v>
      </c>
      <c r="H42" s="22">
        <f t="shared" si="0"/>
        <v>-21588642.809999943</v>
      </c>
    </row>
    <row r="43" spans="1:8">
      <c r="A43" s="20" t="s">
        <v>44</v>
      </c>
      <c r="B43" s="23">
        <v>12365000</v>
      </c>
      <c r="C43" s="23">
        <v>12411886.83</v>
      </c>
      <c r="D43" s="23">
        <v>3484686.19</v>
      </c>
      <c r="E43" s="24">
        <v>28.075394480534431</v>
      </c>
      <c r="F43" s="23">
        <v>14497412.729999999</v>
      </c>
      <c r="G43" s="17">
        <v>116.8026499803334</v>
      </c>
      <c r="H43" s="22">
        <f t="shared" si="0"/>
        <v>-2085525.8999999985</v>
      </c>
    </row>
    <row r="44" spans="1:8">
      <c r="A44" s="20" t="s">
        <v>45</v>
      </c>
      <c r="B44" s="23">
        <v>0</v>
      </c>
      <c r="C44" s="23">
        <v>0</v>
      </c>
      <c r="D44" s="23">
        <v>0</v>
      </c>
      <c r="E44" s="24">
        <v>0</v>
      </c>
      <c r="F44" s="23">
        <v>0</v>
      </c>
      <c r="G44" s="24">
        <v>0</v>
      </c>
      <c r="H44" s="25">
        <f t="shared" si="0"/>
        <v>0</v>
      </c>
    </row>
    <row r="45" spans="1:8">
      <c r="A45" s="20" t="s">
        <v>46</v>
      </c>
      <c r="B45" s="23">
        <v>58589000</v>
      </c>
      <c r="C45" s="23">
        <v>125286433.86</v>
      </c>
      <c r="D45" s="23">
        <v>16085512.68</v>
      </c>
      <c r="E45" s="24">
        <v>12.838989972349749</v>
      </c>
      <c r="F45" s="23">
        <v>168272074.41</v>
      </c>
      <c r="G45" s="24">
        <v>134.30989232085085</v>
      </c>
      <c r="H45" s="25">
        <f t="shared" si="0"/>
        <v>-42985640.549999997</v>
      </c>
    </row>
    <row r="46" spans="1:8">
      <c r="A46" s="27" t="s">
        <v>47</v>
      </c>
      <c r="B46" s="16">
        <v>350990000</v>
      </c>
      <c r="C46" s="16">
        <v>755977760.71000004</v>
      </c>
      <c r="D46" s="16">
        <v>143318186.34999999</v>
      </c>
      <c r="E46" s="17">
        <v>18.957989745015549</v>
      </c>
      <c r="F46" s="16">
        <v>465776928.37</v>
      </c>
      <c r="G46" s="17">
        <v>61.612517269363998</v>
      </c>
      <c r="H46" s="18">
        <f t="shared" si="0"/>
        <v>290200832.34000003</v>
      </c>
    </row>
    <row r="47" spans="1:8">
      <c r="A47" s="19" t="s">
        <v>48</v>
      </c>
      <c r="B47" s="16">
        <v>228073000</v>
      </c>
      <c r="C47" s="16">
        <v>494979488.29000002</v>
      </c>
      <c r="D47" s="16">
        <v>117552226.59999999</v>
      </c>
      <c r="E47" s="17">
        <v>23.748908668136195</v>
      </c>
      <c r="F47" s="16">
        <v>304676778.54000002</v>
      </c>
      <c r="G47" s="17">
        <v>61.553414989490449</v>
      </c>
      <c r="H47" s="18">
        <f t="shared" si="0"/>
        <v>190302709.75</v>
      </c>
    </row>
    <row r="48" spans="1:8">
      <c r="A48" s="28" t="s">
        <v>49</v>
      </c>
      <c r="B48" s="23">
        <v>0</v>
      </c>
      <c r="C48" s="23">
        <v>2375550</v>
      </c>
      <c r="D48" s="23">
        <v>0</v>
      </c>
      <c r="E48" s="24">
        <v>0</v>
      </c>
      <c r="F48" s="23">
        <v>1244551.94</v>
      </c>
      <c r="G48" s="17">
        <v>52.390054513691567</v>
      </c>
      <c r="H48" s="22">
        <f t="shared" si="0"/>
        <v>1130998.06</v>
      </c>
    </row>
    <row r="49" spans="1:8">
      <c r="A49" s="28" t="s">
        <v>50</v>
      </c>
      <c r="B49" s="23">
        <v>228073000</v>
      </c>
      <c r="C49" s="23">
        <v>492603938.29000002</v>
      </c>
      <c r="D49" s="23">
        <v>117552226.59999999</v>
      </c>
      <c r="E49" s="24">
        <v>23.863436213698321</v>
      </c>
      <c r="F49" s="23">
        <v>303432226.60000002</v>
      </c>
      <c r="G49" s="17">
        <v>61.597604690965127</v>
      </c>
      <c r="H49" s="22">
        <f t="shared" si="0"/>
        <v>189171711.69</v>
      </c>
    </row>
    <row r="50" spans="1:8" s="29" customFormat="1">
      <c r="A50" s="19" t="s">
        <v>51</v>
      </c>
      <c r="B50" s="16">
        <v>0</v>
      </c>
      <c r="C50" s="16">
        <v>0</v>
      </c>
      <c r="D50" s="16">
        <v>445000</v>
      </c>
      <c r="E50" s="17">
        <v>0</v>
      </c>
      <c r="F50" s="16">
        <v>11149000</v>
      </c>
      <c r="G50" s="17">
        <v>0</v>
      </c>
      <c r="H50" s="18">
        <f t="shared" si="0"/>
        <v>-11149000</v>
      </c>
    </row>
    <row r="51" spans="1:8" s="29" customFormat="1">
      <c r="A51" s="28" t="s">
        <v>52</v>
      </c>
      <c r="B51" s="23">
        <v>0</v>
      </c>
      <c r="C51" s="23">
        <v>0</v>
      </c>
      <c r="D51" s="23">
        <v>0</v>
      </c>
      <c r="E51" s="24">
        <v>0</v>
      </c>
      <c r="F51" s="23">
        <v>0</v>
      </c>
      <c r="G51" s="17">
        <v>0</v>
      </c>
      <c r="H51" s="22">
        <f t="shared" si="0"/>
        <v>0</v>
      </c>
    </row>
    <row r="52" spans="1:8" s="29" customFormat="1">
      <c r="A52" s="28" t="s">
        <v>53</v>
      </c>
      <c r="B52" s="23">
        <v>0</v>
      </c>
      <c r="C52" s="23">
        <v>0</v>
      </c>
      <c r="D52" s="23">
        <v>445000</v>
      </c>
      <c r="E52" s="24">
        <v>0</v>
      </c>
      <c r="F52" s="23">
        <v>11149000</v>
      </c>
      <c r="G52" s="17">
        <v>0</v>
      </c>
      <c r="H52" s="22">
        <f t="shared" si="0"/>
        <v>-11149000</v>
      </c>
    </row>
    <row r="53" spans="1:8" s="29" customFormat="1">
      <c r="A53" s="28" t="s">
        <v>54</v>
      </c>
      <c r="B53" s="23">
        <v>0</v>
      </c>
      <c r="C53" s="23">
        <v>0</v>
      </c>
      <c r="D53" s="23">
        <v>0</v>
      </c>
      <c r="E53" s="24">
        <v>0</v>
      </c>
      <c r="F53" s="23">
        <v>0</v>
      </c>
      <c r="G53" s="17">
        <v>0</v>
      </c>
      <c r="H53" s="22">
        <f t="shared" si="0"/>
        <v>0</v>
      </c>
    </row>
    <row r="54" spans="1:8" s="29" customFormat="1">
      <c r="A54" s="19" t="s">
        <v>55</v>
      </c>
      <c r="B54" s="16">
        <v>0</v>
      </c>
      <c r="C54" s="23">
        <v>0</v>
      </c>
      <c r="D54" s="16">
        <v>0</v>
      </c>
      <c r="E54" s="30">
        <v>0</v>
      </c>
      <c r="F54" s="16">
        <v>0</v>
      </c>
      <c r="G54" s="30">
        <v>0</v>
      </c>
      <c r="H54" s="18">
        <f t="shared" si="0"/>
        <v>0</v>
      </c>
    </row>
    <row r="55" spans="1:8">
      <c r="A55" s="19" t="s">
        <v>56</v>
      </c>
      <c r="B55" s="16">
        <v>62017000</v>
      </c>
      <c r="C55" s="16">
        <v>181663706.78000003</v>
      </c>
      <c r="D55" s="16">
        <v>18921258.079999998</v>
      </c>
      <c r="E55" s="17">
        <v>10.415541120117176</v>
      </c>
      <c r="F55" s="16">
        <v>71138938.36999999</v>
      </c>
      <c r="G55" s="17">
        <v>39.159686671015301</v>
      </c>
      <c r="H55" s="18">
        <f t="shared" si="0"/>
        <v>110524768.41000004</v>
      </c>
    </row>
    <row r="56" spans="1:8">
      <c r="A56" s="28" t="s">
        <v>57</v>
      </c>
      <c r="B56" s="23">
        <v>41927000</v>
      </c>
      <c r="C56" s="23">
        <v>100803306.12000002</v>
      </c>
      <c r="D56" s="23">
        <v>6249120.0899999999</v>
      </c>
      <c r="E56" s="24">
        <v>6.1993205684750201</v>
      </c>
      <c r="F56" s="23">
        <v>48208667.829999991</v>
      </c>
      <c r="G56" s="17">
        <v>47.824490768795414</v>
      </c>
      <c r="H56" s="22">
        <f t="shared" si="0"/>
        <v>52594638.290000029</v>
      </c>
    </row>
    <row r="57" spans="1:8">
      <c r="A57" s="28" t="s">
        <v>58</v>
      </c>
      <c r="B57" s="23">
        <v>20090000</v>
      </c>
      <c r="C57" s="23">
        <v>80860400.660000011</v>
      </c>
      <c r="D57" s="23">
        <v>10484582.52</v>
      </c>
      <c r="E57" s="24">
        <v>12.966275747365309</v>
      </c>
      <c r="F57" s="23">
        <v>20742715.07</v>
      </c>
      <c r="G57" s="17">
        <v>25.652500977850085</v>
      </c>
      <c r="H57" s="22">
        <f t="shared" si="0"/>
        <v>60117685.590000011</v>
      </c>
    </row>
    <row r="58" spans="1:8">
      <c r="A58" s="28" t="s">
        <v>37</v>
      </c>
      <c r="B58" s="23">
        <v>0</v>
      </c>
      <c r="C58" s="23">
        <v>0</v>
      </c>
      <c r="D58" s="23">
        <v>0</v>
      </c>
      <c r="E58" s="24">
        <v>0</v>
      </c>
      <c r="F58" s="23">
        <v>0</v>
      </c>
      <c r="G58" s="17">
        <v>0</v>
      </c>
      <c r="H58" s="22">
        <f t="shared" si="0"/>
        <v>0</v>
      </c>
    </row>
    <row r="59" spans="1:8">
      <c r="A59" s="28" t="s">
        <v>38</v>
      </c>
      <c r="B59" s="23">
        <v>0</v>
      </c>
      <c r="C59" s="23">
        <v>0</v>
      </c>
      <c r="D59" s="23">
        <v>2187555.4700000002</v>
      </c>
      <c r="E59" s="24">
        <v>0</v>
      </c>
      <c r="F59" s="23">
        <v>2187555.4700000002</v>
      </c>
      <c r="G59" s="17">
        <v>0</v>
      </c>
      <c r="H59" s="22">
        <f t="shared" si="0"/>
        <v>-2187555.4700000002</v>
      </c>
    </row>
    <row r="60" spans="1:8">
      <c r="A60" s="28" t="s">
        <v>39</v>
      </c>
      <c r="B60" s="23">
        <v>0</v>
      </c>
      <c r="C60" s="23">
        <v>0</v>
      </c>
      <c r="D60" s="23">
        <v>0</v>
      </c>
      <c r="E60" s="24">
        <v>0</v>
      </c>
      <c r="F60" s="23">
        <v>0</v>
      </c>
      <c r="G60" s="17">
        <v>0</v>
      </c>
      <c r="H60" s="22">
        <f t="shared" si="0"/>
        <v>0</v>
      </c>
    </row>
    <row r="61" spans="1:8">
      <c r="A61" s="28" t="s">
        <v>40</v>
      </c>
      <c r="B61" s="23">
        <v>0</v>
      </c>
      <c r="C61" s="23">
        <v>0</v>
      </c>
      <c r="D61" s="23">
        <v>0</v>
      </c>
      <c r="E61" s="24">
        <v>0</v>
      </c>
      <c r="F61" s="23">
        <v>0</v>
      </c>
      <c r="G61" s="17">
        <v>0</v>
      </c>
      <c r="H61" s="22">
        <f t="shared" si="0"/>
        <v>0</v>
      </c>
    </row>
    <row r="62" spans="1:8">
      <c r="A62" s="28" t="s">
        <v>41</v>
      </c>
      <c r="B62" s="23">
        <v>0</v>
      </c>
      <c r="C62" s="23">
        <v>0</v>
      </c>
      <c r="D62" s="23">
        <v>0</v>
      </c>
      <c r="E62" s="24">
        <v>0</v>
      </c>
      <c r="F62" s="23">
        <v>0</v>
      </c>
      <c r="G62" s="17">
        <v>0</v>
      </c>
      <c r="H62" s="22">
        <f t="shared" si="0"/>
        <v>0</v>
      </c>
    </row>
    <row r="63" spans="1:8">
      <c r="A63" s="28" t="s">
        <v>42</v>
      </c>
      <c r="B63" s="23">
        <v>60900000</v>
      </c>
      <c r="C63" s="31">
        <v>79334565.640000001</v>
      </c>
      <c r="D63" s="23">
        <v>6399701.6699999999</v>
      </c>
      <c r="E63" s="24">
        <v>8.0667255418529837</v>
      </c>
      <c r="F63" s="23">
        <v>78812211.459999993</v>
      </c>
      <c r="G63" s="17">
        <v>99.341580588755832</v>
      </c>
      <c r="H63" s="22">
        <f t="shared" si="0"/>
        <v>522354.18000000715</v>
      </c>
    </row>
    <row r="64" spans="1:8" s="29" customFormat="1">
      <c r="A64" s="19" t="s">
        <v>59</v>
      </c>
      <c r="B64" s="32">
        <v>1642000000</v>
      </c>
      <c r="C64" s="32">
        <v>1642000000</v>
      </c>
      <c r="D64" s="32">
        <v>331610655.28999996</v>
      </c>
      <c r="E64" s="33">
        <v>20.195533208891593</v>
      </c>
      <c r="F64" s="32">
        <v>1700224944</v>
      </c>
      <c r="G64" s="30">
        <v>103.54597710109623</v>
      </c>
      <c r="H64" s="18">
        <f t="shared" si="0"/>
        <v>-58224944</v>
      </c>
    </row>
    <row r="65" spans="1:8" s="29" customFormat="1">
      <c r="A65" s="34" t="s">
        <v>60</v>
      </c>
      <c r="B65" s="16">
        <v>1642000000</v>
      </c>
      <c r="C65" s="16">
        <v>1642000000</v>
      </c>
      <c r="D65" s="16">
        <v>331610655.28999996</v>
      </c>
      <c r="E65" s="30">
        <v>20.195533208891593</v>
      </c>
      <c r="F65" s="16">
        <v>1700224944</v>
      </c>
      <c r="G65" s="30">
        <v>103.54597710109623</v>
      </c>
      <c r="H65" s="18">
        <v>-58224944</v>
      </c>
    </row>
    <row r="66" spans="1:8">
      <c r="A66" s="66" t="s">
        <v>61</v>
      </c>
      <c r="B66" s="738">
        <v>0</v>
      </c>
      <c r="C66" s="738">
        <v>0</v>
      </c>
      <c r="D66" s="738">
        <v>0</v>
      </c>
      <c r="E66" s="739">
        <v>0</v>
      </c>
      <c r="F66" s="738">
        <v>0</v>
      </c>
      <c r="G66" s="17">
        <v>0</v>
      </c>
      <c r="H66" s="22">
        <v>0</v>
      </c>
    </row>
    <row r="67" spans="1:8">
      <c r="A67" s="66" t="s">
        <v>62</v>
      </c>
      <c r="B67" s="738">
        <v>636045000</v>
      </c>
      <c r="C67" s="738">
        <v>636045000</v>
      </c>
      <c r="D67" s="738">
        <v>162710062.56</v>
      </c>
      <c r="E67" s="739">
        <v>25.581533155672947</v>
      </c>
      <c r="F67" s="738">
        <v>691769887.46000004</v>
      </c>
      <c r="G67" s="17">
        <v>108.76115486482875</v>
      </c>
      <c r="H67" s="22">
        <v>-55724887.460000038</v>
      </c>
    </row>
    <row r="68" spans="1:8">
      <c r="A68" s="66" t="s">
        <v>63</v>
      </c>
      <c r="B68" s="738">
        <v>7200000</v>
      </c>
      <c r="C68" s="738">
        <v>7200000</v>
      </c>
      <c r="D68" s="738">
        <v>1568185.45</v>
      </c>
      <c r="E68" s="739">
        <v>21.78035347222222</v>
      </c>
      <c r="F68" s="738">
        <v>7497761.7199999997</v>
      </c>
      <c r="G68" s="17">
        <v>104.13557944444445</v>
      </c>
      <c r="H68" s="22">
        <v>-297761.71999999974</v>
      </c>
    </row>
    <row r="69" spans="1:8">
      <c r="A69" s="66" t="s">
        <v>64</v>
      </c>
      <c r="B69" s="738">
        <v>45832000</v>
      </c>
      <c r="C69" s="738">
        <v>45832000</v>
      </c>
      <c r="D69" s="738">
        <v>7725780.5600000005</v>
      </c>
      <c r="E69" s="739">
        <v>16.856738872403561</v>
      </c>
      <c r="F69" s="738">
        <v>46170564.240000002</v>
      </c>
      <c r="G69" s="17">
        <v>100.73870710420667</v>
      </c>
      <c r="H69" s="22">
        <v>-338564.24000000209</v>
      </c>
    </row>
    <row r="70" spans="1:8">
      <c r="A70" s="66" t="s">
        <v>65</v>
      </c>
      <c r="B70" s="738">
        <v>952923000</v>
      </c>
      <c r="C70" s="738">
        <v>952923000</v>
      </c>
      <c r="D70" s="738">
        <v>159606626.72</v>
      </c>
      <c r="E70" s="739">
        <v>16.749163019467471</v>
      </c>
      <c r="F70" s="738">
        <v>954786730.57999992</v>
      </c>
      <c r="G70" s="17">
        <v>100.19558039631742</v>
      </c>
      <c r="H70" s="22">
        <v>-1863730.5799999237</v>
      </c>
    </row>
    <row r="71" spans="1:8">
      <c r="A71" s="20"/>
      <c r="B71" s="23">
        <v>0</v>
      </c>
      <c r="C71" s="21">
        <v>0</v>
      </c>
      <c r="D71" s="21">
        <v>0</v>
      </c>
      <c r="E71" s="17">
        <v>0</v>
      </c>
      <c r="F71" s="21">
        <v>0</v>
      </c>
      <c r="G71" s="17">
        <v>0</v>
      </c>
      <c r="H71" s="22">
        <v>0</v>
      </c>
    </row>
    <row r="72" spans="1:8">
      <c r="A72" s="37" t="s">
        <v>66</v>
      </c>
      <c r="B72" s="39">
        <v>12932000000</v>
      </c>
      <c r="C72" s="39">
        <v>14028128308.100002</v>
      </c>
      <c r="D72" s="39">
        <v>2631923237.7200003</v>
      </c>
      <c r="E72" s="40">
        <v>18.761756236577174</v>
      </c>
      <c r="F72" s="39">
        <v>14618594308.210001</v>
      </c>
      <c r="G72" s="40">
        <v>104.20915739535299</v>
      </c>
      <c r="H72" s="41">
        <v>-590466000.10999882</v>
      </c>
    </row>
    <row r="73" spans="1:8">
      <c r="A73" s="42" t="s">
        <v>67</v>
      </c>
      <c r="B73" s="39">
        <v>0</v>
      </c>
      <c r="C73" s="39">
        <v>0</v>
      </c>
      <c r="D73" s="39">
        <v>0</v>
      </c>
      <c r="E73" s="39">
        <v>0</v>
      </c>
      <c r="F73" s="39">
        <v>0</v>
      </c>
      <c r="G73" s="39">
        <v>0</v>
      </c>
      <c r="H73" s="41">
        <v>0</v>
      </c>
    </row>
    <row r="74" spans="1:8">
      <c r="A74" s="37" t="s">
        <v>68</v>
      </c>
      <c r="B74" s="39">
        <v>12932000000</v>
      </c>
      <c r="C74" s="39">
        <v>14028128308.100002</v>
      </c>
      <c r="D74" s="39">
        <v>2631923237.7200003</v>
      </c>
      <c r="E74" s="40">
        <v>18.761756236577174</v>
      </c>
      <c r="F74" s="39">
        <v>14618594308.210001</v>
      </c>
      <c r="G74" s="17">
        <v>104.20915739535299</v>
      </c>
      <c r="H74" s="41">
        <v>-590466000.10999882</v>
      </c>
    </row>
    <row r="75" spans="1:8">
      <c r="A75" s="42" t="s">
        <v>69</v>
      </c>
      <c r="B75" s="39">
        <v>0</v>
      </c>
      <c r="C75" s="39">
        <v>0</v>
      </c>
      <c r="D75" s="39">
        <v>0</v>
      </c>
      <c r="E75" s="39">
        <v>0</v>
      </c>
      <c r="F75" s="39">
        <v>0</v>
      </c>
      <c r="G75" s="39">
        <v>0</v>
      </c>
      <c r="H75" s="41">
        <v>0</v>
      </c>
    </row>
    <row r="76" spans="1:8">
      <c r="A76" s="44" t="s">
        <v>70</v>
      </c>
      <c r="B76" s="46">
        <v>12932000000</v>
      </c>
      <c r="C76" s="46">
        <v>14028128308.100002</v>
      </c>
      <c r="D76" s="46">
        <v>2631923237.7200003</v>
      </c>
      <c r="E76" s="47">
        <v>18.761756236577174</v>
      </c>
      <c r="F76" s="46">
        <v>14618594308.210001</v>
      </c>
      <c r="G76" s="48">
        <v>104.20915739535299</v>
      </c>
      <c r="H76" s="49">
        <v>-590466000.10999882</v>
      </c>
    </row>
    <row r="77" spans="1:8">
      <c r="A77" s="50" t="s">
        <v>71</v>
      </c>
      <c r="B77" s="12">
        <v>0</v>
      </c>
      <c r="C77" s="12">
        <v>1850894345.3700001</v>
      </c>
      <c r="D77" s="12"/>
      <c r="E77" s="12"/>
      <c r="F77" s="12">
        <v>1314109949.51</v>
      </c>
      <c r="G77" s="12"/>
      <c r="H77" s="14"/>
    </row>
    <row r="78" spans="1:8">
      <c r="A78" s="51" t="s">
        <v>72</v>
      </c>
      <c r="B78" s="21">
        <v>0</v>
      </c>
      <c r="C78" s="21">
        <v>1850894345.3700001</v>
      </c>
      <c r="D78" s="21"/>
      <c r="E78" s="21"/>
      <c r="F78" s="21">
        <v>1314109949.51</v>
      </c>
      <c r="G78" s="21"/>
      <c r="H78" s="22"/>
    </row>
    <row r="79" spans="1:8">
      <c r="A79" s="52" t="s">
        <v>73</v>
      </c>
      <c r="B79" s="53">
        <v>0</v>
      </c>
      <c r="C79" s="53">
        <v>0</v>
      </c>
      <c r="D79" s="53"/>
      <c r="E79" s="53"/>
      <c r="F79" s="53">
        <v>0</v>
      </c>
      <c r="G79" s="53"/>
      <c r="H79" s="54"/>
    </row>
    <row r="80" spans="1:8">
      <c r="A80" s="55"/>
      <c r="B80" s="56"/>
      <c r="C80" s="57"/>
      <c r="D80" s="57"/>
      <c r="E80" s="57"/>
      <c r="F80" s="58"/>
      <c r="G80" s="57"/>
      <c r="H80" s="59"/>
    </row>
    <row r="84" spans="1:11" ht="22.5">
      <c r="A84" s="959" t="s">
        <v>80</v>
      </c>
      <c r="B84" s="968" t="s">
        <v>81</v>
      </c>
      <c r="C84" s="968" t="s">
        <v>82</v>
      </c>
      <c r="D84" s="970" t="s">
        <v>83</v>
      </c>
      <c r="E84" s="971"/>
      <c r="F84" s="962" t="s">
        <v>84</v>
      </c>
      <c r="G84" s="964" t="s">
        <v>85</v>
      </c>
      <c r="H84" s="964"/>
      <c r="I84" s="962" t="s">
        <v>86</v>
      </c>
      <c r="J84" s="69" t="s">
        <v>87</v>
      </c>
      <c r="K84" s="962" t="s">
        <v>88</v>
      </c>
    </row>
    <row r="85" spans="1:11">
      <c r="A85" s="960"/>
      <c r="B85" s="969"/>
      <c r="C85" s="969"/>
      <c r="D85" s="6" t="s">
        <v>10</v>
      </c>
      <c r="E85" s="6" t="s">
        <v>10</v>
      </c>
      <c r="F85" s="963"/>
      <c r="G85" s="6" t="s">
        <v>10</v>
      </c>
      <c r="H85" s="6" t="s">
        <v>10</v>
      </c>
      <c r="I85" s="963"/>
      <c r="J85" s="70" t="s">
        <v>89</v>
      </c>
      <c r="K85" s="963"/>
    </row>
    <row r="86" spans="1:11" ht="22.5">
      <c r="A86" s="961"/>
      <c r="B86" s="7" t="s">
        <v>90</v>
      </c>
      <c r="C86" s="7" t="s">
        <v>91</v>
      </c>
      <c r="D86" s="7"/>
      <c r="E86" s="7" t="s">
        <v>92</v>
      </c>
      <c r="F86" s="8" t="s">
        <v>93</v>
      </c>
      <c r="G86" s="7"/>
      <c r="H86" s="7" t="s">
        <v>94</v>
      </c>
      <c r="I86" s="8" t="s">
        <v>95</v>
      </c>
      <c r="J86" s="8" t="s">
        <v>96</v>
      </c>
      <c r="K86" s="8" t="s">
        <v>97</v>
      </c>
    </row>
    <row r="87" spans="1:11">
      <c r="A87" s="71" t="s">
        <v>98</v>
      </c>
      <c r="B87" s="72">
        <v>11063758000</v>
      </c>
      <c r="C87" s="72">
        <v>13946407746.68</v>
      </c>
      <c r="D87" s="72">
        <v>2301334236.25</v>
      </c>
      <c r="E87" s="72">
        <v>12593746263.369999</v>
      </c>
      <c r="F87" s="73">
        <f>C87-E87</f>
        <v>1352661483.3100014</v>
      </c>
      <c r="G87" s="72">
        <v>2296928051.1199999</v>
      </c>
      <c r="H87" s="72">
        <v>11134906468.290001</v>
      </c>
      <c r="I87" s="73">
        <f>C87-H87</f>
        <v>2811501278.3899994</v>
      </c>
      <c r="J87" s="74">
        <v>11072650007.830011</v>
      </c>
      <c r="K87" s="74">
        <v>1458839795.0799978</v>
      </c>
    </row>
    <row r="88" spans="1:11">
      <c r="A88" s="19" t="s">
        <v>99</v>
      </c>
      <c r="B88" s="75">
        <v>9939693000</v>
      </c>
      <c r="C88" s="75">
        <v>11406360797.019999</v>
      </c>
      <c r="D88" s="75">
        <v>2123896699.0799999</v>
      </c>
      <c r="E88" s="75">
        <v>10908705630.349998</v>
      </c>
      <c r="F88" s="75">
        <f t="shared" ref="F88:F111" si="1">C88-E88</f>
        <v>497655166.67000008</v>
      </c>
      <c r="G88" s="75">
        <v>2096393419.26</v>
      </c>
      <c r="H88" s="75">
        <v>10236597843.130001</v>
      </c>
      <c r="I88" s="30">
        <f t="shared" ref="I88:I110" si="2">C88-H88</f>
        <v>1169762953.8899975</v>
      </c>
      <c r="J88" s="76">
        <v>10191298334.480011</v>
      </c>
      <c r="K88" s="77">
        <v>672107787.21999741</v>
      </c>
    </row>
    <row r="89" spans="1:11">
      <c r="A89" s="28" t="s">
        <v>100</v>
      </c>
      <c r="B89" s="78">
        <v>5664855000</v>
      </c>
      <c r="C89" s="78">
        <v>5760033070.8699999</v>
      </c>
      <c r="D89" s="78">
        <v>1155315166.3700001</v>
      </c>
      <c r="E89" s="78">
        <v>5653655134.0200024</v>
      </c>
      <c r="F89" s="78">
        <f t="shared" si="1"/>
        <v>106377936.84999752</v>
      </c>
      <c r="G89" s="78">
        <v>1159018681.2400002</v>
      </c>
      <c r="H89" s="78">
        <v>5652214458.3900003</v>
      </c>
      <c r="I89" s="17">
        <f t="shared" si="2"/>
        <v>107818612.47999954</v>
      </c>
      <c r="J89" s="79">
        <v>5647876273.4700079</v>
      </c>
      <c r="K89" s="80">
        <v>1440675.6300020218</v>
      </c>
    </row>
    <row r="90" spans="1:11">
      <c r="A90" s="28" t="s">
        <v>101</v>
      </c>
      <c r="B90" s="78">
        <v>84156000</v>
      </c>
      <c r="C90" s="78">
        <v>75277044.150000006</v>
      </c>
      <c r="D90" s="78">
        <v>6857233.3399999999</v>
      </c>
      <c r="E90" s="78">
        <v>75038653.219999999</v>
      </c>
      <c r="F90" s="78">
        <f t="shared" si="1"/>
        <v>238390.93000000715</v>
      </c>
      <c r="G90" s="78">
        <v>6857233.3399999999</v>
      </c>
      <c r="H90" s="78">
        <v>75038653.219999984</v>
      </c>
      <c r="I90" s="17">
        <f t="shared" si="2"/>
        <v>238390.93000002205</v>
      </c>
      <c r="J90" s="79">
        <v>74867624.649999991</v>
      </c>
      <c r="K90" s="80">
        <v>1.4901161193847656E-8</v>
      </c>
    </row>
    <row r="91" spans="1:11">
      <c r="A91" s="28" t="s">
        <v>102</v>
      </c>
      <c r="B91" s="78">
        <v>4190682000</v>
      </c>
      <c r="C91" s="78">
        <v>5571050681.999999</v>
      </c>
      <c r="D91" s="78">
        <v>961724299.36999989</v>
      </c>
      <c r="E91" s="78">
        <v>5180011843.1099949</v>
      </c>
      <c r="F91" s="78">
        <f t="shared" si="1"/>
        <v>391038838.89000416</v>
      </c>
      <c r="G91" s="78">
        <v>930517504.67999983</v>
      </c>
      <c r="H91" s="78">
        <v>4509344731.5200014</v>
      </c>
      <c r="I91" s="17">
        <f t="shared" si="2"/>
        <v>1061705950.4799976</v>
      </c>
      <c r="J91" s="79">
        <v>4468554436.3600025</v>
      </c>
      <c r="K91" s="80">
        <v>670667111.58999348</v>
      </c>
    </row>
    <row r="92" spans="1:11">
      <c r="A92" s="19" t="s">
        <v>103</v>
      </c>
      <c r="B92" s="75">
        <v>1072565000</v>
      </c>
      <c r="C92" s="75">
        <v>2538241455.5400009</v>
      </c>
      <c r="D92" s="75">
        <v>177437537.17000002</v>
      </c>
      <c r="E92" s="75">
        <v>1685040633.0200005</v>
      </c>
      <c r="F92" s="75">
        <f t="shared" si="1"/>
        <v>853200822.52000046</v>
      </c>
      <c r="G92" s="75">
        <v>200534631.85999998</v>
      </c>
      <c r="H92" s="75">
        <v>898308625.16000009</v>
      </c>
      <c r="I92" s="30">
        <f t="shared" si="2"/>
        <v>1639932830.3800008</v>
      </c>
      <c r="J92" s="76">
        <v>881351673.35000014</v>
      </c>
      <c r="K92" s="77">
        <v>786732007.86000037</v>
      </c>
    </row>
    <row r="93" spans="1:11">
      <c r="A93" s="28" t="s">
        <v>104</v>
      </c>
      <c r="B93" s="78">
        <v>548953000</v>
      </c>
      <c r="C93" s="78">
        <v>2045349596.6100006</v>
      </c>
      <c r="D93" s="78">
        <v>133052930.15000001</v>
      </c>
      <c r="E93" s="78">
        <v>1331541658.8800004</v>
      </c>
      <c r="F93" s="78">
        <f t="shared" si="1"/>
        <v>713807937.73000026</v>
      </c>
      <c r="G93" s="78">
        <v>160963744.94</v>
      </c>
      <c r="H93" s="78">
        <v>575791989.1500001</v>
      </c>
      <c r="I93" s="17">
        <f t="shared" si="2"/>
        <v>1469557607.4600005</v>
      </c>
      <c r="J93" s="79">
        <v>562799305.71000016</v>
      </c>
      <c r="K93" s="80">
        <v>755749669.73000026</v>
      </c>
    </row>
    <row r="94" spans="1:11">
      <c r="A94" s="28" t="s">
        <v>105</v>
      </c>
      <c r="B94" s="78">
        <v>255962000</v>
      </c>
      <c r="C94" s="78">
        <v>290882558.97000003</v>
      </c>
      <c r="D94" s="78">
        <v>21928912</v>
      </c>
      <c r="E94" s="78">
        <v>155733976.91</v>
      </c>
      <c r="F94" s="78">
        <f t="shared" si="1"/>
        <v>135148582.06000003</v>
      </c>
      <c r="G94" s="78">
        <v>15289438.199999996</v>
      </c>
      <c r="H94" s="78">
        <v>124852936.87</v>
      </c>
      <c r="I94" s="17">
        <f t="shared" si="2"/>
        <v>166029622.10000002</v>
      </c>
      <c r="J94" s="79">
        <v>122614828.28999999</v>
      </c>
      <c r="K94" s="80">
        <v>30881040.039999992</v>
      </c>
    </row>
    <row r="95" spans="1:11">
      <c r="A95" s="28" t="s">
        <v>106</v>
      </c>
      <c r="B95" s="78">
        <v>267650000</v>
      </c>
      <c r="C95" s="78">
        <v>202009299.95999998</v>
      </c>
      <c r="D95" s="78">
        <v>22455695.02</v>
      </c>
      <c r="E95" s="78">
        <v>197764997.22999999</v>
      </c>
      <c r="F95" s="78">
        <f t="shared" si="1"/>
        <v>4244302.7299999893</v>
      </c>
      <c r="G95" s="78">
        <v>24281448.719999999</v>
      </c>
      <c r="H95" s="78">
        <v>197663699.13999999</v>
      </c>
      <c r="I95" s="17">
        <f t="shared" si="2"/>
        <v>4345600.8199999928</v>
      </c>
      <c r="J95" s="79">
        <v>195937539.34999996</v>
      </c>
      <c r="K95" s="80">
        <v>101298.09000000358</v>
      </c>
    </row>
    <row r="96" spans="1:11">
      <c r="A96" s="28"/>
      <c r="B96" s="78">
        <v>0</v>
      </c>
      <c r="C96" s="78">
        <v>0</v>
      </c>
      <c r="D96" s="78">
        <v>0</v>
      </c>
      <c r="E96" s="78">
        <v>0</v>
      </c>
      <c r="F96" s="78">
        <f t="shared" si="1"/>
        <v>0</v>
      </c>
      <c r="G96" s="78">
        <v>0</v>
      </c>
      <c r="H96" s="78">
        <v>0</v>
      </c>
      <c r="I96" s="81">
        <f t="shared" si="2"/>
        <v>0</v>
      </c>
      <c r="J96" s="79">
        <v>0</v>
      </c>
      <c r="K96" s="80">
        <v>0</v>
      </c>
    </row>
    <row r="97" spans="1:11">
      <c r="A97" s="19" t="s">
        <v>107</v>
      </c>
      <c r="B97" s="75">
        <v>51500000</v>
      </c>
      <c r="C97" s="75">
        <v>1805494.1200000048</v>
      </c>
      <c r="D97" s="75">
        <v>0</v>
      </c>
      <c r="E97" s="75">
        <v>0</v>
      </c>
      <c r="F97" s="75">
        <f t="shared" si="1"/>
        <v>1805494.1200000048</v>
      </c>
      <c r="G97" s="75">
        <v>0</v>
      </c>
      <c r="H97" s="75">
        <v>0</v>
      </c>
      <c r="I97" s="82">
        <f t="shared" si="2"/>
        <v>1805494.1200000048</v>
      </c>
      <c r="J97" s="76">
        <v>0</v>
      </c>
      <c r="K97" s="77">
        <v>0</v>
      </c>
    </row>
    <row r="98" spans="1:11">
      <c r="A98" s="19"/>
      <c r="B98" s="75">
        <v>0</v>
      </c>
      <c r="C98" s="75">
        <v>0</v>
      </c>
      <c r="D98" s="75">
        <v>0</v>
      </c>
      <c r="E98" s="75">
        <v>0</v>
      </c>
      <c r="F98" s="75">
        <f t="shared" si="1"/>
        <v>0</v>
      </c>
      <c r="G98" s="75">
        <v>0</v>
      </c>
      <c r="H98" s="75">
        <v>0</v>
      </c>
      <c r="I98" s="82">
        <f t="shared" si="2"/>
        <v>0</v>
      </c>
      <c r="J98" s="76">
        <v>0</v>
      </c>
      <c r="K98" s="77">
        <v>0</v>
      </c>
    </row>
    <row r="99" spans="1:11">
      <c r="A99" s="27" t="s">
        <v>108</v>
      </c>
      <c r="B99" s="75">
        <v>1642000000</v>
      </c>
      <c r="C99" s="75">
        <v>1706372906.7900002</v>
      </c>
      <c r="D99" s="75">
        <v>329937106.1699999</v>
      </c>
      <c r="E99" s="75">
        <v>1699787880.9300001</v>
      </c>
      <c r="F99" s="75">
        <f t="shared" si="1"/>
        <v>6585025.8600001335</v>
      </c>
      <c r="G99" s="75">
        <v>331173702.60999995</v>
      </c>
      <c r="H99" s="75">
        <v>1697991611.0500002</v>
      </c>
      <c r="I99" s="75">
        <f t="shared" si="2"/>
        <v>8381295.7400000095</v>
      </c>
      <c r="J99" s="75">
        <v>1697930011.45</v>
      </c>
      <c r="K99" s="77">
        <v>1796269.879999876</v>
      </c>
    </row>
    <row r="100" spans="1:11">
      <c r="A100" s="66" t="s">
        <v>100</v>
      </c>
      <c r="B100" s="78">
        <v>642145000</v>
      </c>
      <c r="C100" s="78">
        <v>708117149.54000008</v>
      </c>
      <c r="D100" s="78">
        <v>164594177.47999999</v>
      </c>
      <c r="E100" s="78">
        <v>704850380.34000003</v>
      </c>
      <c r="F100" s="78">
        <f t="shared" si="1"/>
        <v>3266769.2000000477</v>
      </c>
      <c r="G100" s="78">
        <v>164589937.44999999</v>
      </c>
      <c r="H100" s="78">
        <v>704846139.32000005</v>
      </c>
      <c r="I100" s="81">
        <f t="shared" si="2"/>
        <v>3271010.2200000286</v>
      </c>
      <c r="J100" s="79">
        <v>704846139.32000005</v>
      </c>
      <c r="K100" s="80">
        <v>4241.0199999809265</v>
      </c>
    </row>
    <row r="101" spans="1:11">
      <c r="A101" s="66" t="s">
        <v>101</v>
      </c>
      <c r="B101" s="78">
        <v>28605000</v>
      </c>
      <c r="C101" s="78">
        <v>26495000</v>
      </c>
      <c r="D101" s="78">
        <v>4620139.01</v>
      </c>
      <c r="E101" s="78">
        <v>25882517.469999999</v>
      </c>
      <c r="F101" s="78">
        <f t="shared" si="1"/>
        <v>612482.53000000119</v>
      </c>
      <c r="G101" s="78">
        <v>4620139.01</v>
      </c>
      <c r="H101" s="78">
        <v>25882517.469999999</v>
      </c>
      <c r="I101" s="81">
        <f t="shared" si="2"/>
        <v>612482.53000000119</v>
      </c>
      <c r="J101" s="79">
        <v>25882517.469999999</v>
      </c>
      <c r="K101" s="80">
        <v>0</v>
      </c>
    </row>
    <row r="102" spans="1:11">
      <c r="A102" s="66" t="s">
        <v>102</v>
      </c>
      <c r="B102" s="78">
        <v>944750000</v>
      </c>
      <c r="C102" s="78">
        <v>945260757.25000012</v>
      </c>
      <c r="D102" s="78">
        <v>156327298.71999997</v>
      </c>
      <c r="E102" s="78">
        <v>942670536.89999998</v>
      </c>
      <c r="F102" s="78">
        <f t="shared" si="1"/>
        <v>2590220.3500001431</v>
      </c>
      <c r="G102" s="78">
        <v>157568135.19</v>
      </c>
      <c r="H102" s="78">
        <v>940878508.04000008</v>
      </c>
      <c r="I102" s="81">
        <f t="shared" si="2"/>
        <v>4382249.2100000381</v>
      </c>
      <c r="J102" s="79">
        <v>940816908.44000006</v>
      </c>
      <c r="K102" s="80">
        <v>1792028.8599998951</v>
      </c>
    </row>
    <row r="103" spans="1:11">
      <c r="A103" s="66" t="s">
        <v>104</v>
      </c>
      <c r="B103" s="78">
        <v>0</v>
      </c>
      <c r="C103" s="78">
        <v>0</v>
      </c>
      <c r="D103" s="78">
        <v>0</v>
      </c>
      <c r="E103" s="78">
        <v>0</v>
      </c>
      <c r="F103" s="78">
        <f t="shared" si="1"/>
        <v>0</v>
      </c>
      <c r="G103" s="78">
        <v>0</v>
      </c>
      <c r="H103" s="78">
        <v>0</v>
      </c>
      <c r="I103" s="81">
        <f t="shared" si="2"/>
        <v>0</v>
      </c>
      <c r="J103" s="79">
        <v>0</v>
      </c>
      <c r="K103" s="80">
        <v>0</v>
      </c>
    </row>
    <row r="104" spans="1:11">
      <c r="A104" s="66" t="s">
        <v>106</v>
      </c>
      <c r="B104" s="78">
        <v>26500000</v>
      </c>
      <c r="C104" s="78">
        <v>26500000</v>
      </c>
      <c r="D104" s="78">
        <v>4395490.96</v>
      </c>
      <c r="E104" s="78">
        <v>26384446.220000003</v>
      </c>
      <c r="F104" s="78">
        <f t="shared" si="1"/>
        <v>115553.77999999747</v>
      </c>
      <c r="G104" s="78">
        <v>4395490.96</v>
      </c>
      <c r="H104" s="78">
        <v>26384446.220000003</v>
      </c>
      <c r="I104" s="81">
        <f t="shared" si="2"/>
        <v>115553.77999999747</v>
      </c>
      <c r="J104" s="79">
        <v>26384446.220000003</v>
      </c>
      <c r="K104" s="80">
        <v>0</v>
      </c>
    </row>
    <row r="105" spans="1:11">
      <c r="A105" s="20"/>
      <c r="B105" s="78">
        <v>0</v>
      </c>
      <c r="C105" s="78">
        <v>0</v>
      </c>
      <c r="D105" s="78">
        <v>0</v>
      </c>
      <c r="E105" s="78">
        <v>0</v>
      </c>
      <c r="F105" s="78">
        <f t="shared" si="1"/>
        <v>0</v>
      </c>
      <c r="G105" s="78">
        <v>0</v>
      </c>
      <c r="H105" s="78">
        <v>0</v>
      </c>
      <c r="I105" s="81">
        <f t="shared" si="2"/>
        <v>0</v>
      </c>
      <c r="J105" s="79">
        <v>0</v>
      </c>
      <c r="K105" s="80">
        <v>0</v>
      </c>
    </row>
    <row r="106" spans="1:11">
      <c r="A106" s="38" t="s">
        <v>109</v>
      </c>
      <c r="B106" s="83">
        <v>12705758000</v>
      </c>
      <c r="C106" s="83">
        <v>15652780653.470001</v>
      </c>
      <c r="D106" s="83">
        <v>2631271342.4200001</v>
      </c>
      <c r="E106" s="83">
        <v>14293534144.299999</v>
      </c>
      <c r="F106" s="83">
        <f t="shared" si="1"/>
        <v>1359246509.170002</v>
      </c>
      <c r="G106" s="83">
        <v>2628101753.73</v>
      </c>
      <c r="H106" s="83">
        <v>12832898079.34</v>
      </c>
      <c r="I106" s="63">
        <f t="shared" si="2"/>
        <v>2819882574.1300011</v>
      </c>
      <c r="J106" s="84">
        <v>12770580019.280012</v>
      </c>
      <c r="K106" s="85">
        <v>1460636064.9599991</v>
      </c>
    </row>
    <row r="107" spans="1:11">
      <c r="A107" s="43" t="s">
        <v>110</v>
      </c>
      <c r="B107" s="83">
        <v>0</v>
      </c>
      <c r="C107" s="83">
        <v>0</v>
      </c>
      <c r="D107" s="83">
        <v>0</v>
      </c>
      <c r="E107" s="83">
        <v>0</v>
      </c>
      <c r="F107" s="83">
        <f t="shared" si="1"/>
        <v>0</v>
      </c>
      <c r="G107" s="83">
        <v>0</v>
      </c>
      <c r="H107" s="83">
        <v>0</v>
      </c>
      <c r="I107" s="83">
        <f t="shared" si="2"/>
        <v>0</v>
      </c>
      <c r="J107" s="84">
        <v>0</v>
      </c>
      <c r="K107" s="85">
        <v>0</v>
      </c>
    </row>
    <row r="108" spans="1:11">
      <c r="A108" s="38" t="s">
        <v>111</v>
      </c>
      <c r="B108" s="83">
        <v>12705758000</v>
      </c>
      <c r="C108" s="83">
        <v>15652780653.470001</v>
      </c>
      <c r="D108" s="83">
        <v>2631271342.4200001</v>
      </c>
      <c r="E108" s="83">
        <v>14293534144.299999</v>
      </c>
      <c r="F108" s="83">
        <f t="shared" si="1"/>
        <v>1359246509.170002</v>
      </c>
      <c r="G108" s="83">
        <v>2628101753.73</v>
      </c>
      <c r="H108" s="83">
        <v>12832898079.34</v>
      </c>
      <c r="I108" s="63">
        <f t="shared" si="2"/>
        <v>2819882574.1300011</v>
      </c>
      <c r="J108" s="84">
        <v>12770580019.280012</v>
      </c>
      <c r="K108" s="85">
        <v>1460636064.9599991</v>
      </c>
    </row>
    <row r="109" spans="1:11">
      <c r="A109" s="43" t="s">
        <v>112</v>
      </c>
      <c r="B109" s="83">
        <v>0</v>
      </c>
      <c r="C109" s="83">
        <v>0</v>
      </c>
      <c r="D109" s="83">
        <v>0</v>
      </c>
      <c r="E109" s="83">
        <v>325060163.91000175</v>
      </c>
      <c r="F109" s="83">
        <v>0</v>
      </c>
      <c r="G109" s="83">
        <v>0</v>
      </c>
      <c r="H109" s="86">
        <v>1785696228.8700008</v>
      </c>
      <c r="I109" s="83"/>
      <c r="J109" s="84">
        <v>1848014288.9299889</v>
      </c>
      <c r="K109" s="85">
        <v>0</v>
      </c>
    </row>
    <row r="110" spans="1:11">
      <c r="A110" s="45" t="s">
        <v>113</v>
      </c>
      <c r="B110" s="87">
        <v>12705758000</v>
      </c>
      <c r="C110" s="87">
        <v>15652780653.470001</v>
      </c>
      <c r="D110" s="87">
        <v>2631271342.4200001</v>
      </c>
      <c r="E110" s="87">
        <v>14618594308.210001</v>
      </c>
      <c r="F110" s="87">
        <f t="shared" si="1"/>
        <v>1034186345.2600002</v>
      </c>
      <c r="G110" s="87">
        <v>2628101753.73</v>
      </c>
      <c r="H110" s="87">
        <v>14618594308.210001</v>
      </c>
      <c r="I110" s="88">
        <f t="shared" si="2"/>
        <v>1034186345.2600002</v>
      </c>
      <c r="J110" s="89">
        <v>14618594308.210001</v>
      </c>
      <c r="K110" s="90">
        <v>0</v>
      </c>
    </row>
    <row r="111" spans="1:11">
      <c r="A111" s="45" t="s">
        <v>114</v>
      </c>
      <c r="B111" s="87">
        <v>226242000</v>
      </c>
      <c r="C111" s="87">
        <v>226242000</v>
      </c>
      <c r="D111" s="87">
        <v>0</v>
      </c>
      <c r="E111" s="87">
        <v>0</v>
      </c>
      <c r="F111" s="87">
        <f t="shared" si="1"/>
        <v>226242000</v>
      </c>
      <c r="G111" s="87">
        <v>0</v>
      </c>
      <c r="H111" s="87">
        <v>0</v>
      </c>
      <c r="I111" s="87">
        <f t="shared" ref="I111" si="3">I112+I116+I121</f>
        <v>0</v>
      </c>
      <c r="J111" s="89">
        <v>0</v>
      </c>
      <c r="K111" s="90">
        <v>0</v>
      </c>
    </row>
    <row r="112" spans="1:11">
      <c r="A112" s="55" t="s">
        <v>115</v>
      </c>
      <c r="B112" s="57"/>
      <c r="C112" s="57"/>
      <c r="D112" s="57"/>
      <c r="E112" s="57"/>
      <c r="F112" s="57"/>
      <c r="G112" s="57"/>
      <c r="H112" s="57"/>
      <c r="I112" s="57"/>
      <c r="J112" s="57"/>
      <c r="K112" s="57"/>
    </row>
    <row r="113" spans="1:11">
      <c r="A113" s="55" t="s">
        <v>116</v>
      </c>
      <c r="B113" s="57"/>
      <c r="C113" s="57"/>
      <c r="D113" s="57"/>
      <c r="E113" s="57"/>
      <c r="F113" s="57"/>
      <c r="G113" s="57"/>
      <c r="H113" s="57"/>
      <c r="I113" s="57"/>
      <c r="J113" s="57"/>
      <c r="K113" s="57"/>
    </row>
    <row r="114" spans="1:11">
      <c r="A114" s="55" t="s">
        <v>117</v>
      </c>
      <c r="B114" s="57"/>
      <c r="C114" s="57"/>
      <c r="D114" s="57"/>
      <c r="E114" s="57"/>
      <c r="F114" s="57"/>
      <c r="G114" s="57"/>
      <c r="H114" s="57"/>
      <c r="I114" s="57"/>
      <c r="J114" s="57"/>
      <c r="K114" s="57"/>
    </row>
    <row r="115" spans="1:11">
      <c r="A115" s="965" t="s">
        <v>1110</v>
      </c>
      <c r="B115" s="965"/>
      <c r="C115" s="965"/>
      <c r="D115" s="965"/>
      <c r="E115" s="965"/>
      <c r="F115" s="965"/>
      <c r="G115" s="965"/>
      <c r="H115" s="965"/>
      <c r="I115" s="965"/>
      <c r="J115" s="965"/>
      <c r="K115" s="965"/>
    </row>
    <row r="116" spans="1:11">
      <c r="A116" s="965"/>
      <c r="B116" s="965"/>
      <c r="C116" s="965"/>
      <c r="D116" s="965"/>
      <c r="E116" s="965"/>
      <c r="F116" s="965"/>
      <c r="G116" s="965"/>
      <c r="H116" s="965"/>
      <c r="I116" s="965"/>
      <c r="J116" s="965"/>
      <c r="K116" s="965"/>
    </row>
    <row r="117" spans="1:11">
      <c r="A117" s="965" t="str">
        <f>IF(A176="sim"," do superávit do RPPS visa padronizar com o entendimento adotado pelo Tribunal de Contas do Estado do Paraná.","")</f>
        <v/>
      </c>
      <c r="B117" s="965"/>
      <c r="C117" s="965"/>
      <c r="D117" s="965"/>
      <c r="E117" s="965"/>
      <c r="F117" s="965"/>
      <c r="G117" s="965"/>
      <c r="H117" s="965"/>
      <c r="I117" s="965"/>
      <c r="J117" s="965"/>
      <c r="K117" s="965"/>
    </row>
    <row r="118" spans="1:11" ht="19.5">
      <c r="A118" s="91"/>
      <c r="B118" s="91"/>
      <c r="C118" s="92" t="s">
        <v>118</v>
      </c>
      <c r="D118" s="92" t="s">
        <v>78</v>
      </c>
      <c r="E118" s="93"/>
      <c r="F118" s="93"/>
      <c r="G118" s="93"/>
      <c r="H118" s="93"/>
      <c r="I118" s="93"/>
      <c r="J118" s="93"/>
      <c r="K118" s="93"/>
    </row>
    <row r="119" spans="1:11">
      <c r="A119" s="94" t="str">
        <f>IF(C119&lt;0,"Déficit/Superávit do período","Superávit do período")</f>
        <v>Superávit do período</v>
      </c>
      <c r="B119" s="94"/>
      <c r="C119" s="94">
        <v>325060163.91000175</v>
      </c>
      <c r="D119" s="94">
        <f>H109</f>
        <v>1785696228.8700008</v>
      </c>
      <c r="E119" s="93"/>
      <c r="F119" s="93"/>
      <c r="G119" s="93"/>
      <c r="H119" s="93"/>
      <c r="I119" s="93"/>
      <c r="J119" s="93"/>
      <c r="K119" s="93"/>
    </row>
    <row r="120" spans="1:11">
      <c r="A120" s="95" t="str">
        <f>IF(C120&lt;0,"Déficit do RPPS","Superávit do RPPS")</f>
        <v>Superávit do RPPS</v>
      </c>
      <c r="B120" s="93"/>
      <c r="C120" s="93">
        <v>466340574.64999938</v>
      </c>
      <c r="D120" s="93">
        <v>468357501.25999928</v>
      </c>
      <c r="E120" s="93"/>
      <c r="F120" s="93"/>
      <c r="G120" s="93"/>
      <c r="H120" s="93"/>
      <c r="I120" s="93"/>
      <c r="J120" s="93"/>
      <c r="K120" s="93"/>
    </row>
    <row r="121" spans="1:11">
      <c r="A121" s="95" t="s">
        <v>119</v>
      </c>
      <c r="B121" s="93"/>
      <c r="C121" s="96">
        <v>-141280410.73999763</v>
      </c>
      <c r="D121" s="96">
        <f>D119-D120</f>
        <v>1317338727.6100016</v>
      </c>
      <c r="E121" s="93"/>
      <c r="F121" s="93"/>
      <c r="G121" s="93"/>
      <c r="H121" s="93"/>
      <c r="I121" s="93"/>
      <c r="J121" s="93"/>
      <c r="K121" s="93"/>
    </row>
    <row r="122" spans="1:11">
      <c r="A122" s="93"/>
      <c r="B122" s="93"/>
      <c r="C122" s="93"/>
      <c r="D122" s="93"/>
      <c r="E122" s="93"/>
      <c r="F122" s="93"/>
      <c r="G122" s="93"/>
      <c r="H122" s="93"/>
      <c r="I122" s="93"/>
      <c r="J122" s="93"/>
      <c r="K122" s="93"/>
    </row>
    <row r="123" spans="1:11">
      <c r="A123" s="966" t="s">
        <v>120</v>
      </c>
      <c r="B123" s="966"/>
      <c r="C123" s="966"/>
      <c r="D123" s="108">
        <v>1850894345.3700001</v>
      </c>
      <c r="E123" s="966" t="s">
        <v>121</v>
      </c>
      <c r="F123" s="966"/>
      <c r="G123" s="966"/>
      <c r="H123" s="966"/>
      <c r="I123" s="108">
        <v>1314109949.51</v>
      </c>
      <c r="J123" s="97" t="s">
        <v>122</v>
      </c>
    </row>
    <row r="124" spans="1:11">
      <c r="A124" s="967" t="s">
        <v>123</v>
      </c>
      <c r="B124" s="967"/>
      <c r="C124" s="967"/>
      <c r="D124" s="967"/>
      <c r="E124" s="967"/>
      <c r="F124" s="967"/>
      <c r="G124" s="967"/>
      <c r="H124" s="967"/>
      <c r="I124" s="967"/>
      <c r="J124" s="967"/>
      <c r="K124" s="98"/>
    </row>
    <row r="125" spans="1:11">
      <c r="B125" s="2"/>
      <c r="C125" s="57"/>
      <c r="D125" s="57"/>
      <c r="E125" s="57"/>
      <c r="F125" s="57"/>
      <c r="G125" s="57"/>
      <c r="H125" s="57"/>
      <c r="I125" s="57"/>
      <c r="J125" s="57"/>
      <c r="K125" s="57"/>
    </row>
    <row r="126" spans="1:11">
      <c r="A126" s="957" t="s">
        <v>124</v>
      </c>
      <c r="B126" s="957"/>
      <c r="C126" s="957"/>
      <c r="D126" s="57"/>
      <c r="E126" s="57"/>
      <c r="F126" s="57"/>
      <c r="G126" s="57"/>
      <c r="H126" s="57"/>
      <c r="I126" s="57"/>
      <c r="J126" s="57"/>
      <c r="K126" s="57"/>
    </row>
    <row r="127" spans="1:11">
      <c r="A127" s="99"/>
      <c r="B127" s="100" t="s">
        <v>125</v>
      </c>
      <c r="C127" s="101" t="s">
        <v>126</v>
      </c>
      <c r="D127" s="57"/>
      <c r="E127" s="57"/>
      <c r="F127" s="57"/>
      <c r="G127" s="57"/>
      <c r="H127" s="57"/>
      <c r="I127" s="57"/>
      <c r="J127" s="57"/>
      <c r="K127" s="57"/>
    </row>
    <row r="128" spans="1:11">
      <c r="A128" s="2" t="s">
        <v>127</v>
      </c>
      <c r="B128" s="3">
        <v>14028128308.100002</v>
      </c>
      <c r="C128" s="3">
        <v>14618594308.210001</v>
      </c>
      <c r="D128" s="57"/>
      <c r="E128" s="57"/>
      <c r="F128" s="57"/>
      <c r="G128" s="57"/>
      <c r="H128" s="57"/>
      <c r="I128" s="57"/>
      <c r="J128" s="57"/>
      <c r="K128" s="57"/>
    </row>
    <row r="129" spans="1:11">
      <c r="B129" s="2"/>
      <c r="C129" s="57"/>
      <c r="D129" s="57"/>
      <c r="E129" s="57"/>
      <c r="F129" s="57"/>
      <c r="G129" s="57"/>
      <c r="H129" s="57"/>
      <c r="I129" s="57"/>
      <c r="J129" s="57"/>
      <c r="K129" s="57"/>
    </row>
    <row r="130" spans="1:11">
      <c r="A130" s="99"/>
      <c r="B130" s="100" t="s">
        <v>128</v>
      </c>
      <c r="C130" s="101" t="s">
        <v>129</v>
      </c>
      <c r="D130" s="57"/>
      <c r="E130" s="57"/>
      <c r="F130" s="57"/>
      <c r="G130" s="57"/>
      <c r="H130" s="57"/>
      <c r="I130" s="57"/>
      <c r="J130" s="57"/>
      <c r="K130" s="57"/>
    </row>
    <row r="131" spans="1:11">
      <c r="A131" s="2" t="s">
        <v>130</v>
      </c>
      <c r="B131" s="3">
        <v>15879022653.470001</v>
      </c>
      <c r="C131" s="102">
        <v>14293534144.299999</v>
      </c>
      <c r="D131" s="57"/>
      <c r="E131" s="57"/>
      <c r="F131" s="57"/>
      <c r="G131" s="57"/>
      <c r="H131" s="57"/>
      <c r="I131" s="57"/>
      <c r="J131" s="57"/>
      <c r="K131" s="57"/>
    </row>
    <row r="132" spans="1:11">
      <c r="B132" s="3"/>
      <c r="C132" s="3"/>
      <c r="D132" s="57"/>
      <c r="E132" s="57"/>
      <c r="F132" s="57"/>
      <c r="G132" s="57"/>
      <c r="H132" s="57"/>
      <c r="I132" s="57"/>
      <c r="J132" s="57"/>
      <c r="K132" s="57"/>
    </row>
    <row r="133" spans="1:11">
      <c r="A133" s="35" t="s">
        <v>131</v>
      </c>
      <c r="B133" s="3">
        <v>-1850894345.3699989</v>
      </c>
      <c r="C133" s="3">
        <v>325060163.91000175</v>
      </c>
      <c r="D133" s="57"/>
      <c r="E133" s="57"/>
      <c r="F133" s="57"/>
      <c r="G133" s="57"/>
      <c r="H133" s="57"/>
      <c r="I133" s="57"/>
      <c r="J133" s="57"/>
      <c r="K133" s="57"/>
    </row>
    <row r="134" spans="1:11">
      <c r="A134" s="2" t="s">
        <v>132</v>
      </c>
      <c r="B134" s="3">
        <v>1850894345.3700001</v>
      </c>
      <c r="C134" s="102">
        <v>1314109949.51</v>
      </c>
      <c r="D134" s="57"/>
      <c r="E134" s="57"/>
      <c r="F134" s="57"/>
      <c r="G134" s="57"/>
      <c r="H134" s="57"/>
      <c r="I134" s="57"/>
      <c r="J134" s="57"/>
      <c r="K134" s="57"/>
    </row>
    <row r="135" spans="1:11">
      <c r="A135" s="103" t="s">
        <v>133</v>
      </c>
      <c r="B135" s="104">
        <v>0</v>
      </c>
      <c r="C135" s="104">
        <v>1639170113.4200017</v>
      </c>
      <c r="D135" s="57"/>
      <c r="E135" s="57"/>
      <c r="F135" s="57"/>
      <c r="G135" s="57"/>
      <c r="H135" s="57"/>
      <c r="I135" s="57"/>
      <c r="J135" s="57"/>
      <c r="K135" s="57"/>
    </row>
    <row r="136" spans="1:11">
      <c r="B136" s="26"/>
      <c r="C136" s="58"/>
      <c r="D136" s="57"/>
      <c r="E136" s="57"/>
      <c r="F136" s="57"/>
      <c r="G136" s="57"/>
      <c r="H136" s="57"/>
      <c r="I136" s="57"/>
      <c r="J136" s="57"/>
      <c r="K136" s="57"/>
    </row>
    <row r="137" spans="1:11">
      <c r="A137" s="2" t="s">
        <v>134</v>
      </c>
      <c r="B137" s="26"/>
      <c r="C137" s="58"/>
      <c r="D137" s="57"/>
      <c r="E137" s="57"/>
      <c r="F137" s="57"/>
      <c r="G137" s="57"/>
      <c r="H137" s="57"/>
      <c r="I137" s="57"/>
      <c r="J137" s="57"/>
      <c r="K137" s="57"/>
    </row>
    <row r="138" spans="1:11">
      <c r="B138" s="26"/>
      <c r="C138" s="58"/>
      <c r="D138" s="57"/>
      <c r="E138" s="57"/>
      <c r="F138" s="57"/>
      <c r="G138" s="57"/>
      <c r="H138" s="57"/>
      <c r="I138" s="57"/>
      <c r="J138" s="57"/>
      <c r="K138" s="57"/>
    </row>
    <row r="139" spans="1:11" ht="26.25" customHeight="1">
      <c r="A139" s="958" t="s">
        <v>135</v>
      </c>
      <c r="B139" s="958"/>
      <c r="C139" s="958"/>
      <c r="D139" s="958"/>
      <c r="E139" s="958"/>
      <c r="F139" s="958"/>
      <c r="G139" s="958"/>
      <c r="H139" s="958"/>
      <c r="I139" s="958"/>
      <c r="J139" s="958"/>
      <c r="K139" s="958"/>
    </row>
    <row r="140" spans="1:11">
      <c r="B140" s="26"/>
      <c r="C140" s="58"/>
      <c r="D140" s="57"/>
      <c r="E140" s="57"/>
      <c r="F140" s="57"/>
      <c r="G140" s="57"/>
      <c r="H140" s="57"/>
      <c r="I140" s="57"/>
      <c r="J140" s="57"/>
      <c r="K140" s="57"/>
    </row>
    <row r="141" spans="1:11" ht="34.5" customHeight="1">
      <c r="A141" s="958" t="s">
        <v>136</v>
      </c>
      <c r="B141" s="958"/>
      <c r="C141" s="958"/>
      <c r="D141" s="958"/>
      <c r="E141" s="958"/>
      <c r="F141" s="958"/>
      <c r="G141" s="958"/>
      <c r="H141" s="958"/>
      <c r="I141" s="958"/>
      <c r="J141" s="958"/>
      <c r="K141" s="958"/>
    </row>
    <row r="142" spans="1:11">
      <c r="B142" s="105"/>
      <c r="D142" s="106"/>
      <c r="F142" s="58"/>
      <c r="H142" s="58"/>
      <c r="K142" s="107"/>
    </row>
    <row r="143" spans="1:11">
      <c r="A143" s="2" t="s">
        <v>122</v>
      </c>
      <c r="B143" s="2"/>
      <c r="D143" s="58"/>
    </row>
    <row r="144" spans="1:11">
      <c r="A144" s="2" t="s">
        <v>122</v>
      </c>
      <c r="B144" s="2"/>
    </row>
    <row r="145" spans="1:4">
      <c r="A145" s="2" t="s">
        <v>122</v>
      </c>
      <c r="B145" s="2"/>
    </row>
    <row r="146" spans="1:4">
      <c r="A146" s="2" t="s">
        <v>122</v>
      </c>
      <c r="B146" s="2"/>
      <c r="D146" s="106"/>
    </row>
  </sheetData>
  <mergeCells count="28">
    <mergeCell ref="H8:H9"/>
    <mergeCell ref="A1:H1"/>
    <mergeCell ref="A2:H2"/>
    <mergeCell ref="A3:H3"/>
    <mergeCell ref="A4:H4"/>
    <mergeCell ref="A5:H5"/>
    <mergeCell ref="A6:H6"/>
    <mergeCell ref="C84:C85"/>
    <mergeCell ref="D84:E84"/>
    <mergeCell ref="B8:B10"/>
    <mergeCell ref="C8:C9"/>
    <mergeCell ref="D8:G8"/>
    <mergeCell ref="A126:C126"/>
    <mergeCell ref="A139:K139"/>
    <mergeCell ref="A141:K141"/>
    <mergeCell ref="A8:A10"/>
    <mergeCell ref="F84:F85"/>
    <mergeCell ref="G84:H84"/>
    <mergeCell ref="I84:I85"/>
    <mergeCell ref="K84:K85"/>
    <mergeCell ref="A115:K115"/>
    <mergeCell ref="A116:K116"/>
    <mergeCell ref="A117:K117"/>
    <mergeCell ref="A123:C123"/>
    <mergeCell ref="E123:H123"/>
    <mergeCell ref="A124:J124"/>
    <mergeCell ref="A84:A86"/>
    <mergeCell ref="B84:B85"/>
  </mergeCells>
  <conditionalFormatting sqref="B99">
    <cfRule type="expression" dxfId="6" priority="2" stopIfTrue="1">
      <formula>B99&lt;&gt;SUM(B100:B104)</formula>
    </cfRule>
  </conditionalFormatting>
  <conditionalFormatting sqref="B65:D65">
    <cfRule type="expression" dxfId="5" priority="8" stopIfTrue="1">
      <formula>B65&lt;&gt;SUM(B66:B70)</formula>
    </cfRule>
  </conditionalFormatting>
  <conditionalFormatting sqref="F65">
    <cfRule type="expression" dxfId="4" priority="4" stopIfTrue="1">
      <formula>F65&lt;&gt;SUM(F66:F70)</formula>
    </cfRule>
  </conditionalFormatting>
  <pageMargins left="0.511811024" right="0.511811024" top="0.78740157499999996" bottom="0.78740157499999996" header="0.31496062000000002" footer="0.3149606200000000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A04D7-BFA9-48E8-A0A5-5C7A16F170A7}">
  <sheetPr codeName="Planilha10"/>
  <dimension ref="A1:H50"/>
  <sheetViews>
    <sheetView workbookViewId="0">
      <selection sqref="A1:H1"/>
    </sheetView>
  </sheetViews>
  <sheetFormatPr defaultRowHeight="11.25"/>
  <cols>
    <col min="1" max="1" width="44.5703125" style="2" customWidth="1"/>
    <col min="2" max="7" width="16" style="2" customWidth="1"/>
    <col min="8" max="8" width="14.7109375" style="2" customWidth="1"/>
    <col min="9" max="16384" width="9.140625" style="2"/>
  </cols>
  <sheetData>
    <row r="1" spans="1:8">
      <c r="A1" s="975" t="s">
        <v>0</v>
      </c>
      <c r="B1" s="975"/>
      <c r="C1" s="975"/>
      <c r="D1" s="975"/>
      <c r="E1" s="975"/>
      <c r="F1" s="975"/>
      <c r="G1" s="975"/>
      <c r="H1" s="975"/>
    </row>
    <row r="2" spans="1:8">
      <c r="A2" s="976" t="s">
        <v>1</v>
      </c>
      <c r="B2" s="976"/>
      <c r="C2" s="976"/>
      <c r="D2" s="976"/>
      <c r="E2" s="976"/>
      <c r="F2" s="976"/>
      <c r="G2" s="976"/>
      <c r="H2" s="976"/>
    </row>
    <row r="3" spans="1:8">
      <c r="A3" s="975" t="s">
        <v>541</v>
      </c>
      <c r="B3" s="975"/>
      <c r="C3" s="975"/>
      <c r="D3" s="975"/>
      <c r="E3" s="975"/>
      <c r="F3" s="975"/>
      <c r="G3" s="975"/>
      <c r="H3" s="975"/>
    </row>
    <row r="4" spans="1:8">
      <c r="A4" s="976" t="s">
        <v>406</v>
      </c>
      <c r="B4" s="976"/>
      <c r="C4" s="976"/>
      <c r="D4" s="976"/>
      <c r="E4" s="976"/>
      <c r="F4" s="976"/>
      <c r="G4" s="976"/>
      <c r="H4" s="976"/>
    </row>
    <row r="5" spans="1:8">
      <c r="A5" s="976" t="s">
        <v>1108</v>
      </c>
      <c r="B5" s="976"/>
      <c r="C5" s="976"/>
      <c r="D5" s="976"/>
      <c r="E5" s="976"/>
      <c r="F5" s="976"/>
      <c r="G5" s="976"/>
      <c r="H5" s="976"/>
    </row>
    <row r="6" spans="1:8">
      <c r="A6" s="1"/>
      <c r="B6" s="1"/>
      <c r="C6" s="1"/>
      <c r="D6" s="1"/>
      <c r="E6" s="1"/>
      <c r="F6" s="1"/>
      <c r="G6" s="1"/>
      <c r="H6" s="1"/>
    </row>
    <row r="7" spans="1:8">
      <c r="A7" s="2" t="s">
        <v>542</v>
      </c>
      <c r="H7" s="5">
        <v>1</v>
      </c>
    </row>
    <row r="8" spans="1:8" s="55" customFormat="1">
      <c r="A8" s="110" t="s">
        <v>543</v>
      </c>
      <c r="B8" s="1041" t="s">
        <v>410</v>
      </c>
      <c r="C8" s="1042"/>
      <c r="D8" s="1041" t="s">
        <v>8</v>
      </c>
      <c r="E8" s="1042"/>
      <c r="F8" s="1043"/>
      <c r="G8" s="1041" t="s">
        <v>9</v>
      </c>
      <c r="H8" s="1042"/>
    </row>
    <row r="9" spans="1:8" s="55" customFormat="1">
      <c r="A9" s="111"/>
      <c r="B9" s="1125" t="s">
        <v>439</v>
      </c>
      <c r="C9" s="1126"/>
      <c r="D9" s="1125" t="s">
        <v>440</v>
      </c>
      <c r="E9" s="1126"/>
      <c r="F9" s="1046"/>
      <c r="G9" s="1125" t="s">
        <v>544</v>
      </c>
      <c r="H9" s="1126"/>
    </row>
    <row r="10" spans="1:8">
      <c r="A10" s="376"/>
      <c r="B10" s="451"/>
      <c r="C10" s="452"/>
      <c r="D10" s="376"/>
      <c r="E10" s="376"/>
      <c r="F10" s="166"/>
      <c r="G10" s="264"/>
      <c r="H10" s="453"/>
    </row>
    <row r="11" spans="1:8">
      <c r="A11" s="2" t="s">
        <v>545</v>
      </c>
      <c r="B11" s="454"/>
      <c r="C11" s="455">
        <v>0</v>
      </c>
      <c r="D11" s="60"/>
      <c r="E11" s="60"/>
      <c r="F11" s="455">
        <v>1301934.3399999999</v>
      </c>
      <c r="G11" s="454"/>
      <c r="H11" s="60">
        <f>C11-F11</f>
        <v>-1301934.3399999999</v>
      </c>
    </row>
    <row r="12" spans="1:8" hidden="1">
      <c r="A12" s="202" t="s">
        <v>546</v>
      </c>
      <c r="B12" s="454"/>
      <c r="C12" s="455">
        <f>C13+C14</f>
        <v>0</v>
      </c>
      <c r="D12" s="60"/>
      <c r="E12" s="60"/>
      <c r="F12" s="455">
        <v>903000</v>
      </c>
      <c r="G12" s="454"/>
      <c r="H12" s="60">
        <f>H13+H14</f>
        <v>-903000</v>
      </c>
    </row>
    <row r="13" spans="1:8">
      <c r="A13" s="202" t="s">
        <v>547</v>
      </c>
      <c r="B13" s="454"/>
      <c r="C13" s="455">
        <v>0</v>
      </c>
      <c r="D13" s="60"/>
      <c r="E13" s="60"/>
      <c r="F13" s="455">
        <v>0</v>
      </c>
      <c r="G13" s="454"/>
      <c r="H13" s="60">
        <f>C13-F13</f>
        <v>0</v>
      </c>
    </row>
    <row r="14" spans="1:8">
      <c r="A14" s="202" t="s">
        <v>548</v>
      </c>
      <c r="B14" s="454"/>
      <c r="C14" s="455">
        <v>0</v>
      </c>
      <c r="D14" s="60"/>
      <c r="E14" s="60"/>
      <c r="F14" s="455">
        <v>903000</v>
      </c>
      <c r="G14" s="454"/>
      <c r="H14" s="60">
        <f>C14-F14</f>
        <v>-903000</v>
      </c>
    </row>
    <row r="15" spans="1:8">
      <c r="A15" s="202" t="s">
        <v>549</v>
      </c>
      <c r="B15" s="454"/>
      <c r="C15" s="455">
        <v>0</v>
      </c>
      <c r="D15" s="60"/>
      <c r="E15" s="60"/>
      <c r="F15" s="455">
        <v>0</v>
      </c>
      <c r="G15" s="454"/>
      <c r="H15" s="60"/>
    </row>
    <row r="16" spans="1:8">
      <c r="A16" s="456" t="s">
        <v>550</v>
      </c>
      <c r="B16" s="454"/>
      <c r="C16" s="455">
        <v>0</v>
      </c>
      <c r="D16" s="60"/>
      <c r="E16" s="60"/>
      <c r="F16" s="455">
        <v>398934.33999999997</v>
      </c>
      <c r="G16" s="454"/>
      <c r="H16" s="60">
        <f>C16-F16</f>
        <v>-398934.33999999997</v>
      </c>
    </row>
    <row r="17" spans="1:8">
      <c r="A17" s="98"/>
      <c r="B17" s="457"/>
      <c r="C17" s="458"/>
      <c r="D17" s="459"/>
      <c r="E17" s="459"/>
      <c r="F17" s="458"/>
      <c r="G17" s="457"/>
      <c r="H17" s="459"/>
    </row>
    <row r="18" spans="1:8" hidden="1">
      <c r="A18" s="384"/>
      <c r="B18" s="460"/>
      <c r="C18" s="461"/>
      <c r="D18" s="150"/>
      <c r="E18" s="150"/>
      <c r="F18" s="462"/>
      <c r="G18" s="463"/>
      <c r="H18" s="464"/>
    </row>
    <row r="19" spans="1:8">
      <c r="A19" s="160" t="s">
        <v>551</v>
      </c>
      <c r="B19" s="89"/>
      <c r="C19" s="465">
        <f>SUM(C13:C18)</f>
        <v>0</v>
      </c>
      <c r="D19" s="466"/>
      <c r="E19" s="466"/>
      <c r="F19" s="465">
        <f>SUM(F13:F18)</f>
        <v>1301934.3399999999</v>
      </c>
      <c r="G19" s="89"/>
      <c r="H19" s="466">
        <f>SUM(H13:H18)</f>
        <v>-1301934.3399999999</v>
      </c>
    </row>
    <row r="20" spans="1:8">
      <c r="B20" s="152"/>
      <c r="C20" s="152"/>
      <c r="D20" s="152"/>
      <c r="E20" s="152"/>
      <c r="F20" s="152"/>
      <c r="G20" s="152"/>
      <c r="H20" s="152"/>
    </row>
    <row r="21" spans="1:8">
      <c r="A21" s="110"/>
      <c r="B21" s="1172" t="s">
        <v>82</v>
      </c>
      <c r="C21" s="1041" t="s">
        <v>83</v>
      </c>
      <c r="D21" s="1172" t="s">
        <v>85</v>
      </c>
      <c r="E21" s="1041" t="s">
        <v>87</v>
      </c>
      <c r="F21" s="1172" t="s">
        <v>552</v>
      </c>
      <c r="G21" s="1172" t="s">
        <v>553</v>
      </c>
      <c r="H21" s="1042" t="s">
        <v>554</v>
      </c>
    </row>
    <row r="22" spans="1:8">
      <c r="A22" s="1162" t="s">
        <v>555</v>
      </c>
      <c r="B22" s="1173"/>
      <c r="C22" s="1115"/>
      <c r="D22" s="1173"/>
      <c r="E22" s="1115"/>
      <c r="F22" s="1173"/>
      <c r="G22" s="1173"/>
      <c r="H22" s="1174"/>
    </row>
    <row r="23" spans="1:8">
      <c r="A23" s="1162"/>
      <c r="B23" s="1173"/>
      <c r="C23" s="1115"/>
      <c r="D23" s="1173"/>
      <c r="E23" s="1115"/>
      <c r="F23" s="1173"/>
      <c r="G23" s="1173"/>
      <c r="H23" s="1174"/>
    </row>
    <row r="24" spans="1:8">
      <c r="A24" s="111"/>
      <c r="B24" s="404" t="s">
        <v>490</v>
      </c>
      <c r="C24" s="467" t="s">
        <v>491</v>
      </c>
      <c r="D24" s="404"/>
      <c r="E24" s="404" t="s">
        <v>556</v>
      </c>
      <c r="F24" s="404"/>
      <c r="G24" s="404" t="s">
        <v>492</v>
      </c>
      <c r="H24" s="468" t="s">
        <v>557</v>
      </c>
    </row>
    <row r="25" spans="1:8">
      <c r="A25" s="166" t="s">
        <v>558</v>
      </c>
      <c r="B25" s="469">
        <v>9473620</v>
      </c>
      <c r="C25" s="469">
        <v>7443618.6799999997</v>
      </c>
      <c r="D25" s="469">
        <v>7440000</v>
      </c>
      <c r="E25" s="469">
        <v>7440000</v>
      </c>
      <c r="F25" s="469">
        <v>3618.679999999702</v>
      </c>
      <c r="G25" s="469">
        <v>744000</v>
      </c>
      <c r="H25" s="293">
        <v>2030001.3200000003</v>
      </c>
    </row>
    <row r="26" spans="1:8">
      <c r="A26" s="66" t="s">
        <v>559</v>
      </c>
      <c r="B26" s="470">
        <v>9473620</v>
      </c>
      <c r="C26" s="470">
        <v>7443618.6799999997</v>
      </c>
      <c r="D26" s="470">
        <v>7440000</v>
      </c>
      <c r="E26" s="470">
        <v>7440000</v>
      </c>
      <c r="F26" s="470">
        <v>3618.679999999702</v>
      </c>
      <c r="G26" s="457">
        <v>744000</v>
      </c>
      <c r="H26" s="457">
        <v>2030001.3200000003</v>
      </c>
    </row>
    <row r="27" spans="1:8">
      <c r="A27" s="66" t="s">
        <v>560</v>
      </c>
      <c r="B27" s="470">
        <v>0</v>
      </c>
      <c r="C27" s="470">
        <v>0</v>
      </c>
      <c r="D27" s="470">
        <v>0</v>
      </c>
      <c r="E27" s="470">
        <v>0</v>
      </c>
      <c r="F27" s="470">
        <v>0</v>
      </c>
      <c r="G27" s="457">
        <v>0</v>
      </c>
      <c r="H27" s="457">
        <v>0</v>
      </c>
    </row>
    <row r="28" spans="1:8">
      <c r="A28" s="66" t="s">
        <v>561</v>
      </c>
      <c r="B28" s="470">
        <v>0</v>
      </c>
      <c r="C28" s="470">
        <v>0</v>
      </c>
      <c r="D28" s="470">
        <v>0</v>
      </c>
      <c r="E28" s="470">
        <v>0</v>
      </c>
      <c r="F28" s="470">
        <v>0</v>
      </c>
      <c r="G28" s="457">
        <v>0</v>
      </c>
      <c r="H28" s="454">
        <v>0</v>
      </c>
    </row>
    <row r="29" spans="1:8">
      <c r="A29" s="36" t="s">
        <v>562</v>
      </c>
      <c r="B29" s="78">
        <v>0</v>
      </c>
      <c r="C29" s="78">
        <v>0</v>
      </c>
      <c r="D29" s="78">
        <v>0</v>
      </c>
      <c r="E29" s="78">
        <v>0</v>
      </c>
      <c r="F29" s="78">
        <v>0</v>
      </c>
      <c r="G29" s="78">
        <v>0</v>
      </c>
      <c r="H29" s="454">
        <v>0</v>
      </c>
    </row>
    <row r="30" spans="1:8" hidden="1">
      <c r="A30" s="66" t="s">
        <v>563</v>
      </c>
      <c r="B30" s="78">
        <v>0</v>
      </c>
      <c r="C30" s="78">
        <v>0</v>
      </c>
      <c r="D30" s="78">
        <v>0</v>
      </c>
      <c r="E30" s="78">
        <v>0</v>
      </c>
      <c r="F30" s="78">
        <v>0</v>
      </c>
      <c r="G30" s="454">
        <v>0</v>
      </c>
      <c r="H30" s="454">
        <v>0</v>
      </c>
    </row>
    <row r="31" spans="1:8">
      <c r="A31" s="66" t="s">
        <v>564</v>
      </c>
      <c r="B31" s="78">
        <v>0</v>
      </c>
      <c r="C31" s="78">
        <v>0</v>
      </c>
      <c r="D31" s="78">
        <v>0</v>
      </c>
      <c r="E31" s="78">
        <v>0</v>
      </c>
      <c r="F31" s="78">
        <v>0</v>
      </c>
      <c r="G31" s="454">
        <v>0</v>
      </c>
      <c r="H31" s="454">
        <v>0</v>
      </c>
    </row>
    <row r="32" spans="1:8">
      <c r="A32" s="385"/>
      <c r="B32" s="471"/>
      <c r="C32" s="471"/>
      <c r="D32" s="471"/>
      <c r="E32" s="471"/>
      <c r="F32" s="472"/>
      <c r="G32" s="472"/>
      <c r="H32" s="472"/>
    </row>
    <row r="33" spans="1:8">
      <c r="A33" s="161" t="s">
        <v>551</v>
      </c>
      <c r="B33" s="87">
        <f>B29+B25</f>
        <v>9473620</v>
      </c>
      <c r="C33" s="87">
        <f t="shared" ref="C33:H33" si="0">C29+C25</f>
        <v>7443618.6799999997</v>
      </c>
      <c r="D33" s="87">
        <f t="shared" si="0"/>
        <v>7440000</v>
      </c>
      <c r="E33" s="87">
        <f t="shared" si="0"/>
        <v>7440000</v>
      </c>
      <c r="F33" s="87">
        <f t="shared" si="0"/>
        <v>3618.679999999702</v>
      </c>
      <c r="G33" s="87">
        <f t="shared" si="0"/>
        <v>744000</v>
      </c>
      <c r="H33" s="87">
        <f t="shared" si="0"/>
        <v>2030001.3200000003</v>
      </c>
    </row>
    <row r="35" spans="1:8">
      <c r="A35" s="959" t="s">
        <v>565</v>
      </c>
      <c r="B35" s="1041" t="s">
        <v>566</v>
      </c>
      <c r="C35" s="1043"/>
      <c r="D35" s="1041" t="s">
        <v>567</v>
      </c>
      <c r="E35" s="1042"/>
      <c r="F35" s="1043"/>
      <c r="G35" s="1041" t="s">
        <v>568</v>
      </c>
      <c r="H35" s="1042"/>
    </row>
    <row r="36" spans="1:8">
      <c r="A36" s="1118"/>
      <c r="B36" s="1125" t="s">
        <v>569</v>
      </c>
      <c r="C36" s="1046"/>
      <c r="D36" s="1125" t="s">
        <v>570</v>
      </c>
      <c r="E36" s="1126"/>
      <c r="F36" s="1046"/>
      <c r="G36" s="1125" t="s">
        <v>571</v>
      </c>
      <c r="H36" s="1126"/>
    </row>
    <row r="37" spans="1:8">
      <c r="A37" s="1163" t="s">
        <v>454</v>
      </c>
      <c r="B37" s="1165">
        <v>23354337.419999998</v>
      </c>
      <c r="C37" s="1166">
        <v>0</v>
      </c>
      <c r="D37" s="473"/>
      <c r="E37" s="1169">
        <f>F19-E33-G33</f>
        <v>-6882065.6600000001</v>
      </c>
      <c r="F37" s="474"/>
      <c r="G37" s="475"/>
      <c r="H37" s="1171">
        <f>B37+E37</f>
        <v>16472271.759999998</v>
      </c>
    </row>
    <row r="38" spans="1:8">
      <c r="A38" s="1164"/>
      <c r="B38" s="1167">
        <v>0</v>
      </c>
      <c r="C38" s="1168">
        <v>0</v>
      </c>
      <c r="D38" s="476"/>
      <c r="E38" s="1170"/>
      <c r="F38" s="477"/>
      <c r="G38" s="478"/>
      <c r="H38" s="1171"/>
    </row>
    <row r="39" spans="1:8">
      <c r="A39" s="368" t="s">
        <v>115</v>
      </c>
    </row>
    <row r="40" spans="1:8">
      <c r="A40" s="329" t="s">
        <v>499</v>
      </c>
    </row>
    <row r="41" spans="1:8">
      <c r="A41" s="329" t="s">
        <v>572</v>
      </c>
    </row>
    <row r="42" spans="1:8">
      <c r="A42" s="1124" t="s">
        <v>573</v>
      </c>
      <c r="B42" s="1124"/>
      <c r="C42" s="1124"/>
      <c r="D42" s="1124"/>
      <c r="E42" s="1124"/>
      <c r="F42" s="1124"/>
      <c r="G42" s="1124"/>
      <c r="H42" s="1124"/>
    </row>
    <row r="43" spans="1:8">
      <c r="A43" s="329" t="s">
        <v>574</v>
      </c>
      <c r="B43" s="329"/>
      <c r="C43" s="329"/>
      <c r="D43" s="329"/>
      <c r="E43" s="329"/>
      <c r="F43" s="329"/>
      <c r="G43" s="329"/>
      <c r="H43" s="329"/>
    </row>
    <row r="44" spans="1:8">
      <c r="A44" s="1161" t="s">
        <v>575</v>
      </c>
      <c r="B44" s="1161"/>
      <c r="C44" s="1161"/>
      <c r="D44" s="1161"/>
      <c r="E44" s="1161"/>
      <c r="F44" s="1161"/>
      <c r="G44" s="1161"/>
      <c r="H44" s="1161"/>
    </row>
    <row r="45" spans="1:8">
      <c r="A45" s="329"/>
    </row>
    <row r="46" spans="1:8">
      <c r="A46" s="329"/>
    </row>
    <row r="47" spans="1:8">
      <c r="A47" s="2" t="s">
        <v>122</v>
      </c>
    </row>
    <row r="48" spans="1:8">
      <c r="A48" s="2" t="s">
        <v>122</v>
      </c>
    </row>
    <row r="49" spans="1:1">
      <c r="A49" s="2" t="s">
        <v>122</v>
      </c>
    </row>
    <row r="50" spans="1:1">
      <c r="A50" s="2" t="s">
        <v>122</v>
      </c>
    </row>
  </sheetData>
  <mergeCells count="32">
    <mergeCell ref="B8:C8"/>
    <mergeCell ref="D8:F8"/>
    <mergeCell ref="G8:H8"/>
    <mergeCell ref="A1:H1"/>
    <mergeCell ref="A2:H2"/>
    <mergeCell ref="A3:H3"/>
    <mergeCell ref="A4:H4"/>
    <mergeCell ref="A5:H5"/>
    <mergeCell ref="B9:C9"/>
    <mergeCell ref="D9:F9"/>
    <mergeCell ref="G9:H9"/>
    <mergeCell ref="B21:B23"/>
    <mergeCell ref="C21:C23"/>
    <mergeCell ref="D21:D23"/>
    <mergeCell ref="E21:E23"/>
    <mergeCell ref="F21:F23"/>
    <mergeCell ref="G21:G23"/>
    <mergeCell ref="H21:H23"/>
    <mergeCell ref="A44:H44"/>
    <mergeCell ref="A22:A23"/>
    <mergeCell ref="A35:A36"/>
    <mergeCell ref="B35:C35"/>
    <mergeCell ref="D35:F35"/>
    <mergeCell ref="G35:H35"/>
    <mergeCell ref="B36:C36"/>
    <mergeCell ref="D36:F36"/>
    <mergeCell ref="G36:H36"/>
    <mergeCell ref="A37:A38"/>
    <mergeCell ref="B37:C38"/>
    <mergeCell ref="E37:E38"/>
    <mergeCell ref="H37:H38"/>
    <mergeCell ref="A42:H42"/>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5854E-3FEF-4F45-A924-F39993660765}">
  <sheetPr codeName="Planilha11"/>
  <dimension ref="A1:K156"/>
  <sheetViews>
    <sheetView workbookViewId="0">
      <selection sqref="A1:K1"/>
    </sheetView>
  </sheetViews>
  <sheetFormatPr defaultColWidth="6.85546875" defaultRowHeight="11.25"/>
  <cols>
    <col min="1" max="1" width="43.42578125" style="375" customWidth="1"/>
    <col min="2" max="2" width="17.85546875" style="375" customWidth="1"/>
    <col min="3" max="4" width="16.85546875" style="375" customWidth="1"/>
    <col min="5" max="7" width="16.85546875" style="480" customWidth="1"/>
    <col min="8" max="9" width="16.85546875" style="375" customWidth="1"/>
    <col min="10" max="11" width="16.85546875" style="480" customWidth="1"/>
    <col min="12" max="16384" width="6.85546875" style="375"/>
  </cols>
  <sheetData>
    <row r="1" spans="1:11" s="479" customFormat="1" ht="12" customHeight="1">
      <c r="A1" s="1205" t="s">
        <v>576</v>
      </c>
      <c r="B1" s="1205"/>
      <c r="C1" s="1205"/>
      <c r="D1" s="1205"/>
      <c r="E1" s="1205"/>
      <c r="F1" s="1205"/>
      <c r="G1" s="1205"/>
      <c r="H1" s="1205"/>
      <c r="I1" s="1205"/>
      <c r="J1" s="1205"/>
      <c r="K1" s="1205"/>
    </row>
    <row r="2" spans="1:11" s="479" customFormat="1" ht="12" customHeight="1">
      <c r="A2" s="1205" t="s">
        <v>1</v>
      </c>
      <c r="B2" s="1205"/>
      <c r="C2" s="1205"/>
      <c r="D2" s="1205"/>
      <c r="E2" s="1205"/>
      <c r="F2" s="1205"/>
      <c r="G2" s="1205"/>
      <c r="H2" s="1205"/>
      <c r="I2" s="1205"/>
      <c r="J2" s="1205"/>
      <c r="K2" s="1205"/>
    </row>
    <row r="3" spans="1:11" s="479" customFormat="1" ht="12" customHeight="1">
      <c r="A3" s="1206" t="s">
        <v>577</v>
      </c>
      <c r="B3" s="1206"/>
      <c r="C3" s="1206"/>
      <c r="D3" s="1206"/>
      <c r="E3" s="1206"/>
      <c r="F3" s="1206"/>
      <c r="G3" s="1206"/>
      <c r="H3" s="1206"/>
      <c r="I3" s="1206"/>
      <c r="J3" s="1206"/>
      <c r="K3" s="1206"/>
    </row>
    <row r="4" spans="1:11" s="479" customFormat="1" ht="12" customHeight="1">
      <c r="A4" s="1205" t="s">
        <v>3</v>
      </c>
      <c r="B4" s="1205"/>
      <c r="C4" s="1205"/>
      <c r="D4" s="1205"/>
      <c r="E4" s="1205"/>
      <c r="F4" s="1205"/>
      <c r="G4" s="1205"/>
      <c r="H4" s="1205"/>
      <c r="I4" s="1205"/>
      <c r="J4" s="1205"/>
      <c r="K4" s="1205"/>
    </row>
    <row r="5" spans="1:11" s="479" customFormat="1" ht="12" customHeight="1">
      <c r="A5" s="1205" t="s">
        <v>1108</v>
      </c>
      <c r="B5" s="1205"/>
      <c r="C5" s="1205"/>
      <c r="D5" s="1205"/>
      <c r="E5" s="1205"/>
      <c r="F5" s="1205"/>
      <c r="G5" s="1205"/>
      <c r="H5" s="1205"/>
      <c r="I5" s="1205"/>
      <c r="J5" s="1205"/>
      <c r="K5" s="1205"/>
    </row>
    <row r="6" spans="1:11" ht="11.25" customHeight="1">
      <c r="A6" s="1207"/>
      <c r="B6" s="1207"/>
      <c r="C6" s="1207"/>
      <c r="D6" s="1207"/>
      <c r="E6" s="1207"/>
      <c r="F6" s="1207"/>
      <c r="G6" s="1207"/>
    </row>
    <row r="7" spans="1:11" ht="12" customHeight="1">
      <c r="A7" s="329" t="s">
        <v>578</v>
      </c>
      <c r="B7" s="329"/>
      <c r="C7" s="481"/>
      <c r="D7" s="481"/>
      <c r="E7" s="482"/>
      <c r="F7" s="482"/>
      <c r="I7" s="483"/>
      <c r="J7" s="484"/>
      <c r="K7" s="483">
        <v>0</v>
      </c>
    </row>
    <row r="8" spans="1:11" ht="11.25" customHeight="1">
      <c r="A8" s="1042" t="s">
        <v>502</v>
      </c>
      <c r="B8" s="1042"/>
      <c r="C8" s="1042"/>
      <c r="D8" s="1043"/>
      <c r="E8" s="1041" t="s">
        <v>6</v>
      </c>
      <c r="F8" s="1043"/>
      <c r="G8" s="1041" t="s">
        <v>410</v>
      </c>
      <c r="H8" s="1043"/>
      <c r="I8" s="1048" t="s">
        <v>8</v>
      </c>
      <c r="J8" s="1049"/>
      <c r="K8" s="1049"/>
    </row>
    <row r="9" spans="1:11" ht="12.95" customHeight="1">
      <c r="A9" s="1174"/>
      <c r="B9" s="1174"/>
      <c r="C9" s="1174"/>
      <c r="D9" s="1192"/>
      <c r="E9" s="1115"/>
      <c r="F9" s="1192"/>
      <c r="G9" s="1115"/>
      <c r="H9" s="1192"/>
      <c r="I9" s="962" t="s">
        <v>478</v>
      </c>
      <c r="J9" s="1199"/>
      <c r="K9" s="485" t="s">
        <v>11</v>
      </c>
    </row>
    <row r="10" spans="1:11" ht="15.75" customHeight="1">
      <c r="A10" s="1045"/>
      <c r="B10" s="1045"/>
      <c r="C10" s="1045"/>
      <c r="D10" s="1046"/>
      <c r="E10" s="1044"/>
      <c r="F10" s="1046"/>
      <c r="G10" s="1044" t="s">
        <v>439</v>
      </c>
      <c r="H10" s="1046"/>
      <c r="I10" s="1044" t="s">
        <v>440</v>
      </c>
      <c r="J10" s="1046"/>
      <c r="K10" s="771" t="s">
        <v>579</v>
      </c>
    </row>
    <row r="11" spans="1:11" s="263" customFormat="1" ht="12.95" customHeight="1">
      <c r="A11" s="486" t="s">
        <v>580</v>
      </c>
      <c r="B11" s="486"/>
      <c r="C11" s="487"/>
      <c r="D11" s="488"/>
      <c r="E11" s="741"/>
      <c r="F11" s="871">
        <v>4677870000</v>
      </c>
      <c r="G11" s="741"/>
      <c r="H11" s="871">
        <v>4757270000</v>
      </c>
      <c r="I11" s="741"/>
      <c r="J11" s="871">
        <v>5182063966.3899975</v>
      </c>
      <c r="K11" s="489">
        <v>108.92936424440902</v>
      </c>
    </row>
    <row r="12" spans="1:11" ht="12.95" customHeight="1">
      <c r="A12" s="1200" t="s">
        <v>581</v>
      </c>
      <c r="B12" s="1200"/>
      <c r="C12" s="1200"/>
      <c r="D12" s="1201"/>
      <c r="E12" s="740"/>
      <c r="F12" s="872">
        <v>1361786000</v>
      </c>
      <c r="G12" s="740"/>
      <c r="H12" s="872">
        <v>1393486000</v>
      </c>
      <c r="I12" s="740"/>
      <c r="J12" s="872">
        <v>1531686144.2499981</v>
      </c>
      <c r="K12" s="490">
        <v>109.91758397644456</v>
      </c>
    </row>
    <row r="13" spans="1:11" ht="12.95" customHeight="1">
      <c r="A13" s="1200" t="s">
        <v>582</v>
      </c>
      <c r="B13" s="1200"/>
      <c r="C13" s="1200"/>
      <c r="D13" s="1201"/>
      <c r="E13" s="740"/>
      <c r="F13" s="872">
        <v>526644000</v>
      </c>
      <c r="G13" s="740"/>
      <c r="H13" s="872">
        <v>526644000</v>
      </c>
      <c r="I13" s="740"/>
      <c r="J13" s="872">
        <v>608007519.69000006</v>
      </c>
      <c r="K13" s="490">
        <v>115.44943447376217</v>
      </c>
    </row>
    <row r="14" spans="1:11" ht="12.95" customHeight="1">
      <c r="A14" s="1200" t="s">
        <v>583</v>
      </c>
      <c r="B14" s="1200"/>
      <c r="C14" s="1200"/>
      <c r="D14" s="1201"/>
      <c r="E14" s="740"/>
      <c r="F14" s="872">
        <v>2137440000</v>
      </c>
      <c r="G14" s="740"/>
      <c r="H14" s="872">
        <v>2185140000</v>
      </c>
      <c r="I14" s="740"/>
      <c r="J14" s="872">
        <v>2356684203.9199991</v>
      </c>
      <c r="K14" s="490">
        <v>107.85049030817244</v>
      </c>
    </row>
    <row r="15" spans="1:11" ht="12.95" customHeight="1">
      <c r="A15" s="1200" t="s">
        <v>584</v>
      </c>
      <c r="B15" s="1200"/>
      <c r="C15" s="1200"/>
      <c r="D15" s="1201"/>
      <c r="E15" s="740"/>
      <c r="F15" s="872">
        <v>652000000</v>
      </c>
      <c r="G15" s="740"/>
      <c r="H15" s="872">
        <v>652000000</v>
      </c>
      <c r="I15" s="740"/>
      <c r="J15" s="872">
        <v>685686098.53000033</v>
      </c>
      <c r="K15" s="490">
        <v>105.16657952914115</v>
      </c>
    </row>
    <row r="16" spans="1:11" ht="12.95" customHeight="1">
      <c r="A16" s="1181" t="s">
        <v>585</v>
      </c>
      <c r="B16" s="1181"/>
      <c r="C16" s="1181"/>
      <c r="D16" s="1182"/>
      <c r="E16" s="741"/>
      <c r="F16" s="871">
        <v>2294943000</v>
      </c>
      <c r="G16" s="741"/>
      <c r="H16" s="871">
        <v>2294943000</v>
      </c>
      <c r="I16" s="741"/>
      <c r="J16" s="871">
        <v>2519141149.4300003</v>
      </c>
      <c r="K16" s="489">
        <v>109.76922518032039</v>
      </c>
    </row>
    <row r="17" spans="1:11" ht="12.95" customHeight="1">
      <c r="A17" s="1200" t="s">
        <v>586</v>
      </c>
      <c r="B17" s="1200"/>
      <c r="C17" s="1200"/>
      <c r="D17" s="1201"/>
      <c r="E17" s="740"/>
      <c r="F17" s="872">
        <v>547000000</v>
      </c>
      <c r="G17" s="740"/>
      <c r="H17" s="872">
        <v>547000000</v>
      </c>
      <c r="I17" s="740"/>
      <c r="J17" s="872">
        <v>616783286.87</v>
      </c>
      <c r="K17" s="490">
        <v>112.75745646617916</v>
      </c>
    </row>
    <row r="18" spans="1:11" ht="12.95" customHeight="1">
      <c r="A18" s="1200" t="s">
        <v>587</v>
      </c>
      <c r="B18" s="1200"/>
      <c r="C18" s="1200"/>
      <c r="D18" s="1201"/>
      <c r="E18" s="740"/>
      <c r="F18" s="872">
        <v>743000</v>
      </c>
      <c r="G18" s="740"/>
      <c r="H18" s="872">
        <v>743000</v>
      </c>
      <c r="I18" s="740"/>
      <c r="J18" s="872">
        <v>1496990.4400000004</v>
      </c>
      <c r="K18" s="490">
        <v>201.47919784656801</v>
      </c>
    </row>
    <row r="19" spans="1:11" ht="12.95" customHeight="1">
      <c r="A19" s="1200" t="s">
        <v>588</v>
      </c>
      <c r="B19" s="1200"/>
      <c r="C19" s="1200"/>
      <c r="D19" s="1201"/>
      <c r="E19" s="740"/>
      <c r="F19" s="872">
        <v>822000000</v>
      </c>
      <c r="G19" s="740"/>
      <c r="H19" s="872">
        <v>822000000</v>
      </c>
      <c r="I19" s="740"/>
      <c r="J19" s="872">
        <v>832851075.77999997</v>
      </c>
      <c r="K19" s="490">
        <v>101.32008221167882</v>
      </c>
    </row>
    <row r="20" spans="1:11" ht="12.95" customHeight="1">
      <c r="A20" s="1200" t="s">
        <v>589</v>
      </c>
      <c r="B20" s="1200"/>
      <c r="C20" s="1200"/>
      <c r="D20" s="1201"/>
      <c r="E20" s="740"/>
      <c r="F20" s="872">
        <v>916000000</v>
      </c>
      <c r="G20" s="740"/>
      <c r="H20" s="872">
        <v>916000000</v>
      </c>
      <c r="I20" s="740"/>
      <c r="J20" s="872">
        <v>1052104154.7400004</v>
      </c>
      <c r="K20" s="490">
        <v>114.85853217685593</v>
      </c>
    </row>
    <row r="21" spans="1:11" ht="12.95" customHeight="1">
      <c r="A21" s="1200" t="s">
        <v>590</v>
      </c>
      <c r="B21" s="1200"/>
      <c r="C21" s="1200"/>
      <c r="D21" s="1201"/>
      <c r="E21" s="740"/>
      <c r="F21" s="872">
        <v>9200000</v>
      </c>
      <c r="G21" s="740"/>
      <c r="H21" s="872">
        <v>9200000</v>
      </c>
      <c r="I21" s="740"/>
      <c r="J21" s="872">
        <v>15905641.600000001</v>
      </c>
      <c r="K21" s="490">
        <v>172.8874086956522</v>
      </c>
    </row>
    <row r="22" spans="1:11" s="263" customFormat="1" ht="12.75" customHeight="1">
      <c r="A22" s="1200" t="s">
        <v>1085</v>
      </c>
      <c r="B22" s="1200"/>
      <c r="C22" s="1200"/>
      <c r="D22" s="1201"/>
      <c r="E22" s="740"/>
      <c r="F22" s="872">
        <v>0</v>
      </c>
      <c r="G22" s="740"/>
      <c r="H22" s="872">
        <v>0</v>
      </c>
      <c r="I22" s="740"/>
      <c r="J22" s="872">
        <v>0</v>
      </c>
      <c r="K22" s="490">
        <v>0</v>
      </c>
    </row>
    <row r="23" spans="1:11" ht="18" customHeight="1">
      <c r="A23" s="1031" t="s">
        <v>591</v>
      </c>
      <c r="B23" s="1031"/>
      <c r="C23" s="1031"/>
      <c r="D23" s="1198"/>
      <c r="E23" s="900"/>
      <c r="F23" s="434">
        <v>6972813000</v>
      </c>
      <c r="G23" s="900"/>
      <c r="H23" s="434">
        <v>7052213000</v>
      </c>
      <c r="I23" s="900"/>
      <c r="J23" s="434">
        <v>7701205115.8199978</v>
      </c>
      <c r="K23" s="873">
        <v>0</v>
      </c>
    </row>
    <row r="24" spans="1:11" ht="12" customHeight="1">
      <c r="A24" s="1179"/>
      <c r="B24" s="1179"/>
      <c r="C24" s="1179"/>
      <c r="D24" s="1179"/>
      <c r="E24" s="412"/>
      <c r="F24" s="375"/>
      <c r="G24" s="412"/>
      <c r="I24" s="483"/>
      <c r="J24" s="412"/>
      <c r="K24" s="492"/>
    </row>
    <row r="25" spans="1:11" ht="18" customHeight="1">
      <c r="A25" s="1042" t="s">
        <v>592</v>
      </c>
      <c r="B25" s="1043"/>
      <c r="C25" s="1214" t="s">
        <v>81</v>
      </c>
      <c r="D25" s="1214" t="s">
        <v>82</v>
      </c>
      <c r="E25" s="1185" t="s">
        <v>83</v>
      </c>
      <c r="F25" s="1216"/>
      <c r="G25" s="1185" t="s">
        <v>85</v>
      </c>
      <c r="H25" s="1216"/>
      <c r="I25" s="1185" t="s">
        <v>87</v>
      </c>
      <c r="J25" s="1186"/>
      <c r="K25" s="1208" t="s">
        <v>489</v>
      </c>
    </row>
    <row r="26" spans="1:11" ht="12" customHeight="1">
      <c r="A26" s="1174"/>
      <c r="B26" s="1192"/>
      <c r="C26" s="1215"/>
      <c r="D26" s="1215"/>
      <c r="E26" s="493" t="s">
        <v>478</v>
      </c>
      <c r="F26" s="494" t="s">
        <v>11</v>
      </c>
      <c r="G26" s="493" t="str">
        <f>E26</f>
        <v>Até o Bimestre</v>
      </c>
      <c r="H26" s="494" t="s">
        <v>11</v>
      </c>
      <c r="I26" s="493" t="str">
        <f>G26</f>
        <v>Até o Bimestre</v>
      </c>
      <c r="J26" s="494" t="s">
        <v>11</v>
      </c>
      <c r="K26" s="1209"/>
    </row>
    <row r="27" spans="1:11" s="263" customFormat="1" ht="11.25" customHeight="1">
      <c r="A27" s="1045"/>
      <c r="B27" s="1046"/>
      <c r="C27" s="495"/>
      <c r="D27" s="495" t="s">
        <v>593</v>
      </c>
      <c r="E27" s="496" t="s">
        <v>490</v>
      </c>
      <c r="F27" s="874" t="s">
        <v>594</v>
      </c>
      <c r="G27" s="496" t="s">
        <v>491</v>
      </c>
      <c r="H27" s="874" t="s">
        <v>595</v>
      </c>
      <c r="I27" s="496" t="s">
        <v>556</v>
      </c>
      <c r="J27" s="874" t="s">
        <v>596</v>
      </c>
      <c r="K27" s="767" t="s">
        <v>492</v>
      </c>
    </row>
    <row r="28" spans="1:11" s="263" customFormat="1" ht="12.95" customHeight="1">
      <c r="A28" s="497" t="s">
        <v>597</v>
      </c>
      <c r="B28" s="497"/>
      <c r="C28" s="498">
        <v>973346000</v>
      </c>
      <c r="D28" s="498">
        <v>893968574.79000008</v>
      </c>
      <c r="E28" s="498">
        <v>882854420.82000017</v>
      </c>
      <c r="F28" s="499">
        <v>98.756762342276886</v>
      </c>
      <c r="G28" s="498">
        <v>873023164.6500001</v>
      </c>
      <c r="H28" s="499">
        <v>97.657030601448128</v>
      </c>
      <c r="I28" s="498">
        <v>872465899.3599999</v>
      </c>
      <c r="J28" s="499">
        <v>97.594694485200293</v>
      </c>
      <c r="K28" s="500">
        <v>9831256.1700000763</v>
      </c>
    </row>
    <row r="29" spans="1:11" s="263" customFormat="1" ht="12.95" customHeight="1">
      <c r="A29" s="501" t="s">
        <v>598</v>
      </c>
      <c r="B29" s="501"/>
      <c r="C29" s="502">
        <v>967226000</v>
      </c>
      <c r="D29" s="502">
        <v>887848574.79000008</v>
      </c>
      <c r="E29" s="502">
        <v>882704799.88000011</v>
      </c>
      <c r="F29" s="503">
        <v>99.420647275216197</v>
      </c>
      <c r="G29" s="502">
        <v>872880063.71000004</v>
      </c>
      <c r="H29" s="503">
        <v>98.314069368919078</v>
      </c>
      <c r="I29" s="502">
        <v>872322798.41999984</v>
      </c>
      <c r="J29" s="503">
        <v>98.251303565625193</v>
      </c>
      <c r="K29" s="500">
        <v>9824736.1700000763</v>
      </c>
    </row>
    <row r="30" spans="1:11" s="263" customFormat="1" ht="15" customHeight="1">
      <c r="A30" s="501" t="s">
        <v>599</v>
      </c>
      <c r="B30" s="501"/>
      <c r="C30" s="502">
        <v>6120000</v>
      </c>
      <c r="D30" s="502">
        <v>6120000</v>
      </c>
      <c r="E30" s="502">
        <v>149620.94</v>
      </c>
      <c r="F30" s="503">
        <v>2.4447866013071895</v>
      </c>
      <c r="G30" s="502">
        <v>143100.94</v>
      </c>
      <c r="H30" s="503">
        <v>2.3382506535947716</v>
      </c>
      <c r="I30" s="502">
        <v>143100.94</v>
      </c>
      <c r="J30" s="503">
        <v>2.3382506535947716</v>
      </c>
      <c r="K30" s="500">
        <v>6520</v>
      </c>
    </row>
    <row r="31" spans="1:11" s="263" customFormat="1" ht="27" customHeight="1">
      <c r="A31" s="497" t="s">
        <v>600</v>
      </c>
      <c r="B31" s="497"/>
      <c r="C31" s="502">
        <v>568330000</v>
      </c>
      <c r="D31" s="502">
        <v>669696081.0999999</v>
      </c>
      <c r="E31" s="502">
        <v>656845097.21000016</v>
      </c>
      <c r="F31" s="503">
        <v>98.081072257599061</v>
      </c>
      <c r="G31" s="502">
        <v>646643296.74999976</v>
      </c>
      <c r="H31" s="503">
        <v>96.557724466278032</v>
      </c>
      <c r="I31" s="502">
        <v>645685920.71999991</v>
      </c>
      <c r="J31" s="503">
        <v>96.414767674829093</v>
      </c>
      <c r="K31" s="500">
        <v>10201800.460000344</v>
      </c>
    </row>
    <row r="32" spans="1:11" ht="15.75" customHeight="1">
      <c r="A32" s="501" t="s">
        <v>598</v>
      </c>
      <c r="B32" s="501"/>
      <c r="C32" s="502">
        <v>552517000</v>
      </c>
      <c r="D32" s="502">
        <v>652973081.0999999</v>
      </c>
      <c r="E32" s="502">
        <v>641977437.23000014</v>
      </c>
      <c r="F32" s="503">
        <v>98.316064752397381</v>
      </c>
      <c r="G32" s="502">
        <v>637339976.08999979</v>
      </c>
      <c r="H32" s="503">
        <v>97.605857658991923</v>
      </c>
      <c r="I32" s="502">
        <v>636382600.05999994</v>
      </c>
      <c r="J32" s="503">
        <v>97.459239665431298</v>
      </c>
      <c r="K32" s="500">
        <v>4637461.1400003433</v>
      </c>
    </row>
    <row r="33" spans="1:11" ht="19.5" customHeight="1">
      <c r="A33" s="501" t="s">
        <v>599</v>
      </c>
      <c r="B33" s="501"/>
      <c r="C33" s="502">
        <v>15813000</v>
      </c>
      <c r="D33" s="502">
        <v>16723000</v>
      </c>
      <c r="E33" s="502">
        <v>14867659.98</v>
      </c>
      <c r="F33" s="503">
        <v>88.905459427136279</v>
      </c>
      <c r="G33" s="502">
        <v>9303320.6600000001</v>
      </c>
      <c r="H33" s="503">
        <v>55.631888177958501</v>
      </c>
      <c r="I33" s="502">
        <v>9303320.6600000001</v>
      </c>
      <c r="J33" s="503">
        <v>55.631888177958501</v>
      </c>
      <c r="K33" s="500">
        <v>5564339.3200000003</v>
      </c>
    </row>
    <row r="34" spans="1:11" ht="15.75" customHeight="1">
      <c r="A34" s="497" t="s">
        <v>601</v>
      </c>
      <c r="B34" s="497"/>
      <c r="C34" s="502">
        <v>0</v>
      </c>
      <c r="D34" s="502">
        <v>0</v>
      </c>
      <c r="E34" s="502">
        <v>0</v>
      </c>
      <c r="F34" s="503">
        <v>0</v>
      </c>
      <c r="G34" s="502">
        <v>0</v>
      </c>
      <c r="H34" s="503">
        <v>0</v>
      </c>
      <c r="I34" s="502">
        <v>0</v>
      </c>
      <c r="J34" s="503">
        <v>0</v>
      </c>
      <c r="K34" s="500">
        <v>0</v>
      </c>
    </row>
    <row r="35" spans="1:11" ht="15.75" customHeight="1">
      <c r="A35" s="501" t="s">
        <v>598</v>
      </c>
      <c r="B35" s="501"/>
      <c r="C35" s="502">
        <v>0</v>
      </c>
      <c r="D35" s="502">
        <v>0</v>
      </c>
      <c r="E35" s="502">
        <v>0</v>
      </c>
      <c r="F35" s="503">
        <v>0</v>
      </c>
      <c r="G35" s="502">
        <v>0</v>
      </c>
      <c r="H35" s="503">
        <v>0</v>
      </c>
      <c r="I35" s="502">
        <v>0</v>
      </c>
      <c r="J35" s="503">
        <v>0</v>
      </c>
      <c r="K35" s="500">
        <v>0</v>
      </c>
    </row>
    <row r="36" spans="1:11" ht="15.75" customHeight="1">
      <c r="A36" s="501" t="s">
        <v>599</v>
      </c>
      <c r="B36" s="501"/>
      <c r="C36" s="502">
        <v>0</v>
      </c>
      <c r="D36" s="502">
        <v>0</v>
      </c>
      <c r="E36" s="502">
        <v>0</v>
      </c>
      <c r="F36" s="503">
        <v>0</v>
      </c>
      <c r="G36" s="502">
        <v>0</v>
      </c>
      <c r="H36" s="503">
        <v>0</v>
      </c>
      <c r="I36" s="502">
        <v>0</v>
      </c>
      <c r="J36" s="503">
        <v>0</v>
      </c>
      <c r="K36" s="500">
        <v>0</v>
      </c>
    </row>
    <row r="37" spans="1:11" ht="15.75" customHeight="1">
      <c r="A37" s="497" t="s">
        <v>602</v>
      </c>
      <c r="B37" s="497"/>
      <c r="C37" s="502">
        <v>10361000</v>
      </c>
      <c r="D37" s="502">
        <v>10725000</v>
      </c>
      <c r="E37" s="502">
        <v>10548627.989999996</v>
      </c>
      <c r="F37" s="503">
        <v>98.355505734265705</v>
      </c>
      <c r="G37" s="502">
        <v>10548627.989999996</v>
      </c>
      <c r="H37" s="503">
        <v>98.355505734265705</v>
      </c>
      <c r="I37" s="502">
        <v>10508664.959999995</v>
      </c>
      <c r="J37" s="503">
        <v>97.982890069930022</v>
      </c>
      <c r="K37" s="500">
        <v>0</v>
      </c>
    </row>
    <row r="38" spans="1:11" ht="15.75" customHeight="1">
      <c r="A38" s="501" t="s">
        <v>598</v>
      </c>
      <c r="B38" s="501"/>
      <c r="C38" s="502">
        <v>10361000</v>
      </c>
      <c r="D38" s="502">
        <v>10725000</v>
      </c>
      <c r="E38" s="502">
        <v>10548627.989999996</v>
      </c>
      <c r="F38" s="503">
        <v>98.355505734265705</v>
      </c>
      <c r="G38" s="502">
        <v>10548627.989999996</v>
      </c>
      <c r="H38" s="503">
        <v>98.355505734265705</v>
      </c>
      <c r="I38" s="502">
        <v>10508664.959999995</v>
      </c>
      <c r="J38" s="503">
        <v>97.982890069930022</v>
      </c>
      <c r="K38" s="500">
        <v>0</v>
      </c>
    </row>
    <row r="39" spans="1:11" ht="15.75" customHeight="1">
      <c r="A39" s="501" t="s">
        <v>599</v>
      </c>
      <c r="B39" s="501"/>
      <c r="C39" s="502">
        <v>0</v>
      </c>
      <c r="D39" s="502">
        <v>0</v>
      </c>
      <c r="E39" s="502">
        <v>0</v>
      </c>
      <c r="F39" s="503">
        <v>0</v>
      </c>
      <c r="G39" s="502">
        <v>0</v>
      </c>
      <c r="H39" s="503">
        <v>0</v>
      </c>
      <c r="I39" s="502">
        <v>0</v>
      </c>
      <c r="J39" s="503">
        <v>0</v>
      </c>
      <c r="K39" s="500">
        <v>0</v>
      </c>
    </row>
    <row r="40" spans="1:11" ht="15.75" customHeight="1">
      <c r="A40" s="497" t="s">
        <v>603</v>
      </c>
      <c r="B40" s="497"/>
      <c r="C40" s="502">
        <v>13467000</v>
      </c>
      <c r="D40" s="502">
        <v>14059000</v>
      </c>
      <c r="E40" s="502">
        <v>13885279.770000005</v>
      </c>
      <c r="F40" s="503">
        <v>98.764348602318847</v>
      </c>
      <c r="G40" s="502">
        <v>13885279.770000005</v>
      </c>
      <c r="H40" s="503">
        <v>98.764348602318847</v>
      </c>
      <c r="I40" s="502">
        <v>13885279.770000005</v>
      </c>
      <c r="J40" s="503">
        <v>98.764348602318847</v>
      </c>
      <c r="K40" s="500">
        <v>0</v>
      </c>
    </row>
    <row r="41" spans="1:11" ht="15.75" customHeight="1">
      <c r="A41" s="501" t="s">
        <v>598</v>
      </c>
      <c r="B41" s="501"/>
      <c r="C41" s="502">
        <v>13467000</v>
      </c>
      <c r="D41" s="502">
        <v>14059000</v>
      </c>
      <c r="E41" s="502">
        <v>13885279.770000005</v>
      </c>
      <c r="F41" s="503">
        <v>98.764348602318847</v>
      </c>
      <c r="G41" s="502">
        <v>13885279.770000005</v>
      </c>
      <c r="H41" s="503">
        <v>98.764348602318847</v>
      </c>
      <c r="I41" s="502">
        <v>13885279.770000005</v>
      </c>
      <c r="J41" s="503">
        <v>98.764348602318847</v>
      </c>
      <c r="K41" s="500">
        <v>0</v>
      </c>
    </row>
    <row r="42" spans="1:11" ht="15.75" customHeight="1">
      <c r="A42" s="501" t="s">
        <v>599</v>
      </c>
      <c r="B42" s="501"/>
      <c r="C42" s="502">
        <v>0</v>
      </c>
      <c r="D42" s="502">
        <v>0</v>
      </c>
      <c r="E42" s="502">
        <v>0</v>
      </c>
      <c r="F42" s="503">
        <v>0</v>
      </c>
      <c r="G42" s="502">
        <v>0</v>
      </c>
      <c r="H42" s="503">
        <v>0</v>
      </c>
      <c r="I42" s="502">
        <v>0</v>
      </c>
      <c r="J42" s="503">
        <v>0</v>
      </c>
      <c r="K42" s="500">
        <v>0</v>
      </c>
    </row>
    <row r="43" spans="1:11" ht="15.75" customHeight="1">
      <c r="A43" s="497" t="s">
        <v>604</v>
      </c>
      <c r="B43" s="497"/>
      <c r="C43" s="502">
        <v>0</v>
      </c>
      <c r="D43" s="502">
        <v>0</v>
      </c>
      <c r="E43" s="502">
        <v>0</v>
      </c>
      <c r="F43" s="503">
        <v>0</v>
      </c>
      <c r="G43" s="502">
        <v>0</v>
      </c>
      <c r="H43" s="503">
        <v>0</v>
      </c>
      <c r="I43" s="502">
        <v>0</v>
      </c>
      <c r="J43" s="503">
        <v>0</v>
      </c>
      <c r="K43" s="500">
        <v>0</v>
      </c>
    </row>
    <row r="44" spans="1:11" ht="15.75" customHeight="1">
      <c r="A44" s="501" t="s">
        <v>598</v>
      </c>
      <c r="B44" s="501"/>
      <c r="C44" s="502">
        <v>0</v>
      </c>
      <c r="D44" s="502">
        <v>0</v>
      </c>
      <c r="E44" s="502">
        <v>0</v>
      </c>
      <c r="F44" s="503">
        <v>0</v>
      </c>
      <c r="G44" s="502">
        <v>0</v>
      </c>
      <c r="H44" s="503">
        <v>0</v>
      </c>
      <c r="I44" s="502">
        <v>0</v>
      </c>
      <c r="J44" s="503">
        <v>0</v>
      </c>
      <c r="K44" s="500">
        <v>0</v>
      </c>
    </row>
    <row r="45" spans="1:11" ht="15.75" customHeight="1">
      <c r="A45" s="501" t="s">
        <v>599</v>
      </c>
      <c r="B45" s="501"/>
      <c r="C45" s="502">
        <v>0</v>
      </c>
      <c r="D45" s="502">
        <v>0</v>
      </c>
      <c r="E45" s="502">
        <v>0</v>
      </c>
      <c r="F45" s="503">
        <v>0</v>
      </c>
      <c r="G45" s="502">
        <v>0</v>
      </c>
      <c r="H45" s="503">
        <v>0</v>
      </c>
      <c r="I45" s="502">
        <v>0</v>
      </c>
      <c r="J45" s="503">
        <v>0</v>
      </c>
      <c r="K45" s="500">
        <v>0</v>
      </c>
    </row>
    <row r="46" spans="1:11" ht="15.75" customHeight="1">
      <c r="A46" s="497" t="s">
        <v>605</v>
      </c>
      <c r="B46" s="497"/>
      <c r="C46" s="502">
        <v>0</v>
      </c>
      <c r="D46" s="502">
        <v>0</v>
      </c>
      <c r="E46" s="502">
        <v>0</v>
      </c>
      <c r="F46" s="503">
        <v>0</v>
      </c>
      <c r="G46" s="502">
        <v>0</v>
      </c>
      <c r="H46" s="503">
        <v>0</v>
      </c>
      <c r="I46" s="502">
        <v>0</v>
      </c>
      <c r="J46" s="503">
        <v>0</v>
      </c>
      <c r="K46" s="500">
        <v>0</v>
      </c>
    </row>
    <row r="47" spans="1:11" ht="15.75" customHeight="1">
      <c r="A47" s="501" t="s">
        <v>598</v>
      </c>
      <c r="B47" s="501"/>
      <c r="C47" s="502">
        <v>0</v>
      </c>
      <c r="D47" s="502">
        <v>0</v>
      </c>
      <c r="E47" s="502">
        <v>0</v>
      </c>
      <c r="F47" s="503">
        <v>0</v>
      </c>
      <c r="G47" s="502">
        <v>0</v>
      </c>
      <c r="H47" s="503">
        <v>0</v>
      </c>
      <c r="I47" s="502">
        <v>0</v>
      </c>
      <c r="J47" s="503">
        <v>0</v>
      </c>
      <c r="K47" s="500">
        <v>0</v>
      </c>
    </row>
    <row r="48" spans="1:11" ht="15.75" customHeight="1">
      <c r="A48" s="501" t="s">
        <v>599</v>
      </c>
      <c r="B48" s="501"/>
      <c r="C48" s="502">
        <v>0</v>
      </c>
      <c r="D48" s="502">
        <v>0</v>
      </c>
      <c r="E48" s="502">
        <v>0</v>
      </c>
      <c r="F48" s="503">
        <v>0</v>
      </c>
      <c r="G48" s="502">
        <v>0</v>
      </c>
      <c r="H48" s="503">
        <v>0</v>
      </c>
      <c r="I48" s="502">
        <v>0</v>
      </c>
      <c r="J48" s="503">
        <v>0</v>
      </c>
      <c r="K48" s="500">
        <v>0</v>
      </c>
    </row>
    <row r="49" spans="1:11" ht="15.75" customHeight="1">
      <c r="A49" s="504" t="s">
        <v>606</v>
      </c>
      <c r="B49" s="504"/>
      <c r="C49" s="875">
        <v>1565504000</v>
      </c>
      <c r="D49" s="875">
        <v>1588448655.8899999</v>
      </c>
      <c r="E49" s="875">
        <v>1564133425.7900004</v>
      </c>
      <c r="F49" s="875">
        <v>98.469246707481659</v>
      </c>
      <c r="G49" s="875">
        <v>1544100369.1599998</v>
      </c>
      <c r="H49" s="875">
        <v>97.208075529192854</v>
      </c>
      <c r="I49" s="875">
        <v>1542545764.8099999</v>
      </c>
      <c r="J49" s="875">
        <v>97.110206180741756</v>
      </c>
      <c r="K49" s="876">
        <v>20033056.63000042</v>
      </c>
    </row>
    <row r="50" spans="1:11" ht="15.75" customHeight="1">
      <c r="A50" s="505"/>
      <c r="B50" s="505"/>
      <c r="C50" s="505"/>
      <c r="D50" s="505"/>
      <c r="E50" s="412"/>
      <c r="F50" s="375"/>
      <c r="G50" s="412"/>
      <c r="I50" s="483"/>
      <c r="J50" s="412"/>
      <c r="K50" s="492"/>
    </row>
    <row r="51" spans="1:11" ht="15.75" customHeight="1">
      <c r="A51" s="1042" t="s">
        <v>607</v>
      </c>
      <c r="B51" s="1042"/>
      <c r="C51" s="1042"/>
      <c r="D51" s="1042"/>
      <c r="E51" s="1043"/>
      <c r="F51" s="1127" t="s">
        <v>83</v>
      </c>
      <c r="G51" s="1128"/>
      <c r="H51" s="1127" t="s">
        <v>85</v>
      </c>
      <c r="I51" s="1128"/>
      <c r="J51" s="1127" t="s">
        <v>87</v>
      </c>
      <c r="K51" s="1210"/>
    </row>
    <row r="52" spans="1:11" ht="15.75" customHeight="1">
      <c r="A52" s="1045"/>
      <c r="B52" s="1045"/>
      <c r="C52" s="1045"/>
      <c r="D52" s="1045"/>
      <c r="E52" s="1046"/>
      <c r="F52" s="1211" t="s">
        <v>490</v>
      </c>
      <c r="G52" s="1212"/>
      <c r="H52" s="1211" t="s">
        <v>491</v>
      </c>
      <c r="I52" s="1212"/>
      <c r="J52" s="1211" t="s">
        <v>556</v>
      </c>
      <c r="K52" s="1213"/>
    </row>
    <row r="53" spans="1:11" ht="15.75" customHeight="1">
      <c r="A53" s="1195" t="s">
        <v>608</v>
      </c>
      <c r="B53" s="1195"/>
      <c r="C53" s="1195"/>
      <c r="D53" s="1195"/>
      <c r="E53" s="1195"/>
      <c r="F53" s="877"/>
      <c r="G53" s="878">
        <v>1564133425.7900004</v>
      </c>
      <c r="H53" s="877"/>
      <c r="I53" s="879">
        <v>1544100369.1599998</v>
      </c>
      <c r="J53" s="506"/>
      <c r="K53" s="506">
        <v>1542545764.8099999</v>
      </c>
    </row>
    <row r="54" spans="1:11" ht="15.75" customHeight="1">
      <c r="A54" s="966" t="s">
        <v>609</v>
      </c>
      <c r="B54" s="966"/>
      <c r="C54" s="966"/>
      <c r="D54" s="966"/>
      <c r="E54" s="966"/>
      <c r="F54" s="880"/>
      <c r="G54" s="881">
        <v>0</v>
      </c>
      <c r="H54" s="730"/>
      <c r="I54" s="882">
        <v>0</v>
      </c>
      <c r="J54" s="729"/>
      <c r="K54" s="729">
        <v>0</v>
      </c>
    </row>
    <row r="55" spans="1:11" ht="15.75" customHeight="1">
      <c r="A55" s="966" t="s">
        <v>610</v>
      </c>
      <c r="B55" s="966"/>
      <c r="C55" s="966"/>
      <c r="D55" s="966"/>
      <c r="E55" s="966"/>
      <c r="F55" s="880"/>
      <c r="G55" s="883">
        <v>0</v>
      </c>
      <c r="H55" s="880"/>
      <c r="I55" s="884">
        <v>0</v>
      </c>
      <c r="J55" s="506"/>
      <c r="K55" s="506">
        <v>0</v>
      </c>
    </row>
    <row r="56" spans="1:11" ht="15.75" customHeight="1">
      <c r="A56" s="966" t="s">
        <v>611</v>
      </c>
      <c r="B56" s="966"/>
      <c r="C56" s="966"/>
      <c r="D56" s="966"/>
      <c r="E56" s="966"/>
      <c r="F56" s="880"/>
      <c r="G56" s="883">
        <v>-1188854.6099999999</v>
      </c>
      <c r="H56" s="880"/>
      <c r="I56" s="884">
        <v>-1188854.6099999999</v>
      </c>
      <c r="J56" s="506"/>
      <c r="K56" s="506">
        <v>-1188854.6099999999</v>
      </c>
    </row>
    <row r="57" spans="1:11" ht="15.75" customHeight="1">
      <c r="A57" s="1203" t="s">
        <v>612</v>
      </c>
      <c r="B57" s="1203"/>
      <c r="C57" s="1203"/>
      <c r="D57" s="1203"/>
      <c r="E57" s="1203"/>
      <c r="F57" s="885"/>
      <c r="G57" s="507">
        <v>1562944571.1800005</v>
      </c>
      <c r="H57" s="885"/>
      <c r="I57" s="508">
        <v>1542911514.55</v>
      </c>
      <c r="J57" s="509"/>
      <c r="K57" s="509">
        <v>1541356910.2</v>
      </c>
    </row>
    <row r="58" spans="1:11" ht="15.75" customHeight="1">
      <c r="A58" s="1204" t="s">
        <v>613</v>
      </c>
      <c r="B58" s="1204"/>
      <c r="C58" s="1204"/>
      <c r="D58" s="1204"/>
      <c r="E58" s="1204"/>
      <c r="F58" s="886"/>
      <c r="G58" s="510"/>
      <c r="H58" s="1202">
        <v>1155180767.3729997</v>
      </c>
      <c r="I58" s="1202"/>
      <c r="J58" s="510"/>
      <c r="K58" s="510"/>
    </row>
    <row r="59" spans="1:11" ht="15.75" customHeight="1">
      <c r="A59" s="1204" t="s">
        <v>614</v>
      </c>
      <c r="B59" s="1204"/>
      <c r="C59" s="1204"/>
      <c r="D59" s="1204"/>
      <c r="E59" s="1204"/>
      <c r="F59" s="886"/>
      <c r="G59" s="510"/>
      <c r="H59" s="1202">
        <v>1155180767.3729997</v>
      </c>
      <c r="I59" s="1202"/>
      <c r="J59" s="510"/>
      <c r="K59" s="510"/>
    </row>
    <row r="60" spans="1:11" ht="15.75" customHeight="1">
      <c r="A60" s="1204" t="s">
        <v>615</v>
      </c>
      <c r="B60" s="1204"/>
      <c r="C60" s="1204"/>
      <c r="D60" s="1204"/>
      <c r="E60" s="1204"/>
      <c r="F60" s="887"/>
      <c r="G60" s="511">
        <v>407763803.80700088</v>
      </c>
      <c r="H60" s="887"/>
      <c r="I60" s="511">
        <v>387730747.17700028</v>
      </c>
      <c r="J60" s="512"/>
      <c r="K60" s="513">
        <v>386176142.82700038</v>
      </c>
    </row>
    <row r="61" spans="1:11" ht="15.75" customHeight="1">
      <c r="A61" s="966" t="s">
        <v>616</v>
      </c>
      <c r="B61" s="966"/>
      <c r="C61" s="966"/>
      <c r="D61" s="966"/>
      <c r="E61" s="966"/>
      <c r="F61" s="408"/>
      <c r="G61" s="888">
        <v>0</v>
      </c>
      <c r="H61" s="514"/>
      <c r="I61" s="889"/>
      <c r="J61" s="515"/>
      <c r="K61" s="516"/>
    </row>
    <row r="62" spans="1:11" ht="26.25" customHeight="1">
      <c r="A62" s="1031" t="s">
        <v>617</v>
      </c>
      <c r="B62" s="1031"/>
      <c r="C62" s="1031"/>
      <c r="D62" s="1031"/>
      <c r="E62" s="1031"/>
      <c r="F62" s="772"/>
      <c r="G62" s="518">
        <v>20.294805133411689</v>
      </c>
      <c r="H62" s="772"/>
      <c r="I62" s="518">
        <v>0</v>
      </c>
      <c r="J62" s="519"/>
      <c r="K62" s="520"/>
    </row>
    <row r="63" spans="1:11" ht="21" customHeight="1">
      <c r="A63" s="505"/>
      <c r="B63" s="505"/>
      <c r="C63" s="505"/>
      <c r="D63" s="505"/>
      <c r="E63" s="412"/>
      <c r="F63" s="375"/>
      <c r="G63" s="412"/>
      <c r="I63" s="483"/>
      <c r="J63" s="412"/>
      <c r="K63" s="492"/>
    </row>
    <row r="64" spans="1:11" ht="15.75" customHeight="1">
      <c r="A64" s="1042" t="s">
        <v>618</v>
      </c>
      <c r="B64" s="1042"/>
      <c r="C64" s="1042"/>
      <c r="D64" s="1042"/>
      <c r="E64" s="1042"/>
      <c r="F64" s="1043"/>
      <c r="G64" s="1049" t="s">
        <v>619</v>
      </c>
      <c r="H64" s="1049"/>
      <c r="I64" s="1049"/>
      <c r="J64" s="1049"/>
      <c r="K64" s="1049"/>
    </row>
    <row r="65" spans="1:11" ht="15.75" customHeight="1">
      <c r="A65" s="1174"/>
      <c r="B65" s="1174"/>
      <c r="C65" s="1174"/>
      <c r="D65" s="1174"/>
      <c r="E65" s="1174"/>
      <c r="F65" s="1192"/>
      <c r="G65" s="521" t="s">
        <v>620</v>
      </c>
      <c r="H65" s="1174" t="s">
        <v>621</v>
      </c>
      <c r="I65" s="1174"/>
      <c r="J65" s="1174"/>
      <c r="K65" s="522" t="s">
        <v>622</v>
      </c>
    </row>
    <row r="66" spans="1:11" ht="15.75" customHeight="1">
      <c r="A66" s="1174"/>
      <c r="B66" s="1174"/>
      <c r="C66" s="1174"/>
      <c r="D66" s="1174"/>
      <c r="E66" s="1174"/>
      <c r="F66" s="1192"/>
      <c r="G66" s="890" t="s">
        <v>623</v>
      </c>
      <c r="H66" s="402" t="s">
        <v>624</v>
      </c>
      <c r="I66" s="523" t="s">
        <v>625</v>
      </c>
      <c r="J66" s="524" t="s">
        <v>626</v>
      </c>
      <c r="K66" s="525" t="s">
        <v>627</v>
      </c>
    </row>
    <row r="67" spans="1:11" ht="15.75" customHeight="1">
      <c r="A67" s="1045"/>
      <c r="B67" s="1045"/>
      <c r="C67" s="1045"/>
      <c r="D67" s="1045"/>
      <c r="E67" s="1045"/>
      <c r="F67" s="1046"/>
      <c r="G67" s="526" t="s">
        <v>569</v>
      </c>
      <c r="H67" s="404" t="s">
        <v>493</v>
      </c>
      <c r="I67" s="527" t="s">
        <v>628</v>
      </c>
      <c r="J67" s="891" t="s">
        <v>629</v>
      </c>
      <c r="K67" s="892" t="s">
        <v>630</v>
      </c>
    </row>
    <row r="68" spans="1:11" ht="15.75" customHeight="1">
      <c r="A68" s="1195" t="s">
        <v>1086</v>
      </c>
      <c r="B68" s="1195"/>
      <c r="C68" s="1195"/>
      <c r="D68" s="1195"/>
      <c r="E68" s="1195"/>
      <c r="F68" s="1196"/>
      <c r="G68" s="528"/>
      <c r="H68" s="529"/>
      <c r="I68" s="530"/>
      <c r="J68" s="528"/>
      <c r="K68" s="506">
        <v>0</v>
      </c>
    </row>
    <row r="69" spans="1:11" ht="15.75" customHeight="1">
      <c r="A69" s="966" t="s">
        <v>1087</v>
      </c>
      <c r="B69" s="966"/>
      <c r="C69" s="966"/>
      <c r="D69" s="966"/>
      <c r="E69" s="966"/>
      <c r="F69" s="1197"/>
      <c r="G69" s="531">
        <v>0</v>
      </c>
      <c r="H69" s="532">
        <v>0</v>
      </c>
      <c r="I69" s="533">
        <v>0</v>
      </c>
      <c r="J69" s="531">
        <v>0</v>
      </c>
      <c r="K69" s="506">
        <v>0</v>
      </c>
    </row>
    <row r="70" spans="1:11" ht="27" customHeight="1">
      <c r="A70" s="1175" t="s">
        <v>1088</v>
      </c>
      <c r="B70" s="1175"/>
      <c r="C70" s="1175"/>
      <c r="D70" s="1175"/>
      <c r="E70" s="1175"/>
      <c r="F70" s="1176"/>
      <c r="G70" s="534">
        <v>0</v>
      </c>
      <c r="H70" s="535">
        <v>0</v>
      </c>
      <c r="I70" s="536">
        <v>0</v>
      </c>
      <c r="J70" s="534">
        <v>0</v>
      </c>
      <c r="K70" s="506">
        <v>0</v>
      </c>
    </row>
    <row r="71" spans="1:11" ht="15.75" customHeight="1">
      <c r="A71" s="1031" t="s">
        <v>631</v>
      </c>
      <c r="B71" s="1031"/>
      <c r="C71" s="1031"/>
      <c r="D71" s="1031"/>
      <c r="E71" s="1031"/>
      <c r="F71" s="1198"/>
      <c r="G71" s="893">
        <v>0</v>
      </c>
      <c r="H71" s="893">
        <v>0</v>
      </c>
      <c r="I71" s="893">
        <v>0</v>
      </c>
      <c r="J71" s="893">
        <v>0</v>
      </c>
      <c r="K71" s="876">
        <v>0</v>
      </c>
    </row>
    <row r="72" spans="1:11" ht="15.75" customHeight="1">
      <c r="A72" s="505"/>
      <c r="B72" s="505"/>
      <c r="C72" s="505"/>
      <c r="D72" s="505"/>
      <c r="E72" s="412"/>
      <c r="F72" s="375"/>
      <c r="G72" s="412"/>
      <c r="I72" s="483"/>
      <c r="J72" s="412"/>
      <c r="K72" s="492"/>
    </row>
    <row r="73" spans="1:11" ht="15.75" customHeight="1">
      <c r="A73" s="505"/>
      <c r="B73" s="505"/>
      <c r="C73" s="505"/>
      <c r="D73" s="505"/>
      <c r="E73" s="412"/>
      <c r="F73" s="375"/>
      <c r="G73" s="412"/>
      <c r="I73" s="483"/>
      <c r="J73" s="412"/>
      <c r="K73" s="492"/>
    </row>
    <row r="74" spans="1:11" ht="15.75" customHeight="1">
      <c r="A74" s="505"/>
      <c r="B74" s="505"/>
      <c r="C74" s="505"/>
      <c r="D74" s="505"/>
      <c r="E74" s="412"/>
      <c r="F74" s="375"/>
      <c r="G74" s="412"/>
      <c r="I74" s="483"/>
      <c r="J74" s="412"/>
      <c r="K74" s="492"/>
    </row>
    <row r="75" spans="1:11" ht="15.75" customHeight="1">
      <c r="A75" s="1049" t="s">
        <v>632</v>
      </c>
      <c r="B75" s="1049"/>
      <c r="C75" s="1049"/>
      <c r="D75" s="1049"/>
      <c r="E75" s="1049"/>
      <c r="F75" s="1049"/>
      <c r="G75" s="1049"/>
      <c r="H75" s="1049"/>
      <c r="I75" s="1049"/>
      <c r="J75" s="1049"/>
      <c r="K75" s="1049"/>
    </row>
    <row r="76" spans="1:11" ht="30" customHeight="1">
      <c r="A76" s="1042" t="s">
        <v>633</v>
      </c>
      <c r="B76" s="402" t="s">
        <v>634</v>
      </c>
      <c r="C76" s="402" t="s">
        <v>635</v>
      </c>
      <c r="D76" s="402" t="s">
        <v>636</v>
      </c>
      <c r="E76" s="537" t="s">
        <v>637</v>
      </c>
      <c r="F76" s="402" t="s">
        <v>638</v>
      </c>
      <c r="G76" s="537" t="s">
        <v>639</v>
      </c>
      <c r="H76" s="402" t="s">
        <v>640</v>
      </c>
      <c r="I76" s="538" t="s">
        <v>641</v>
      </c>
      <c r="J76" s="537" t="s">
        <v>642</v>
      </c>
      <c r="K76" s="539" t="s">
        <v>643</v>
      </c>
    </row>
    <row r="77" spans="1:11" ht="30" customHeight="1">
      <c r="A77" s="1045"/>
      <c r="B77" s="404" t="s">
        <v>644</v>
      </c>
      <c r="C77" s="404" t="s">
        <v>645</v>
      </c>
      <c r="D77" s="404" t="s">
        <v>646</v>
      </c>
      <c r="E77" s="540" t="s">
        <v>647</v>
      </c>
      <c r="F77" s="404" t="s">
        <v>648</v>
      </c>
      <c r="G77" s="540" t="s">
        <v>649</v>
      </c>
      <c r="H77" s="404" t="s">
        <v>650</v>
      </c>
      <c r="I77" s="541" t="s">
        <v>651</v>
      </c>
      <c r="J77" s="540" t="s">
        <v>652</v>
      </c>
      <c r="K77" s="894" t="s">
        <v>653</v>
      </c>
    </row>
    <row r="78" spans="1:11" ht="15.75" customHeight="1">
      <c r="A78" s="505" t="s">
        <v>1150</v>
      </c>
      <c r="B78" s="544">
        <v>1155180767.3729997</v>
      </c>
      <c r="C78" s="544">
        <v>1562944571.1800005</v>
      </c>
      <c r="D78" s="544">
        <v>407763803.80700088</v>
      </c>
      <c r="E78" s="531">
        <v>0</v>
      </c>
      <c r="F78" s="532">
        <v>0</v>
      </c>
      <c r="G78" s="531">
        <v>0</v>
      </c>
      <c r="H78" s="529"/>
      <c r="I78" s="533">
        <v>0</v>
      </c>
      <c r="J78" s="529"/>
      <c r="K78" s="506">
        <v>407763803.80700088</v>
      </c>
    </row>
    <row r="79" spans="1:11" ht="15.75" customHeight="1">
      <c r="A79" s="505" t="s">
        <v>1151</v>
      </c>
      <c r="B79" s="544">
        <v>993718687.19000006</v>
      </c>
      <c r="C79" s="544">
        <v>1495527781.8399999</v>
      </c>
      <c r="D79" s="544">
        <v>501809094.64999986</v>
      </c>
      <c r="E79" s="531">
        <v>19343146.420000006</v>
      </c>
      <c r="F79" s="532">
        <v>0</v>
      </c>
      <c r="G79" s="531">
        <v>0</v>
      </c>
      <c r="H79" s="532">
        <v>18650874.220000003</v>
      </c>
      <c r="I79" s="533">
        <v>115069.46000000299</v>
      </c>
      <c r="J79" s="409">
        <v>577202.74</v>
      </c>
      <c r="K79" s="506">
        <v>501231891.90999985</v>
      </c>
    </row>
    <row r="80" spans="1:11" ht="15.75" customHeight="1">
      <c r="A80" s="505" t="s">
        <v>1152</v>
      </c>
      <c r="B80" s="544">
        <v>917180834.30999994</v>
      </c>
      <c r="C80" s="544">
        <v>1286871336.5</v>
      </c>
      <c r="D80" s="544">
        <v>369690502.19000006</v>
      </c>
      <c r="E80" s="531">
        <v>487109.36</v>
      </c>
      <c r="F80" s="532">
        <v>0</v>
      </c>
      <c r="G80" s="531">
        <v>0</v>
      </c>
      <c r="H80" s="532">
        <v>281114.59000000003</v>
      </c>
      <c r="I80" s="533">
        <v>0</v>
      </c>
      <c r="J80" s="409">
        <v>205994.77000000002</v>
      </c>
      <c r="K80" s="506">
        <v>369484507.42000008</v>
      </c>
    </row>
    <row r="81" spans="1:11" ht="15.75" customHeight="1">
      <c r="A81" s="505" t="s">
        <v>1153</v>
      </c>
      <c r="B81" s="544">
        <v>837548343.62</v>
      </c>
      <c r="C81" s="544">
        <v>1163124948.1400001</v>
      </c>
      <c r="D81" s="544">
        <v>325576604.5200001</v>
      </c>
      <c r="E81" s="531">
        <v>0</v>
      </c>
      <c r="F81" s="532">
        <v>0</v>
      </c>
      <c r="G81" s="531">
        <v>0</v>
      </c>
      <c r="H81" s="532">
        <v>0</v>
      </c>
      <c r="I81" s="533">
        <v>0</v>
      </c>
      <c r="J81" s="409">
        <v>0</v>
      </c>
      <c r="K81" s="506">
        <v>325576604.5200001</v>
      </c>
    </row>
    <row r="82" spans="1:11" ht="15.75" customHeight="1">
      <c r="A82" s="895" t="s">
        <v>1154</v>
      </c>
      <c r="B82" s="544">
        <v>681653754.16999996</v>
      </c>
      <c r="C82" s="544">
        <v>914026528.03999996</v>
      </c>
      <c r="D82" s="545">
        <v>232372773.87</v>
      </c>
      <c r="E82" s="534">
        <v>405657.09999999992</v>
      </c>
      <c r="F82" s="535">
        <v>0</v>
      </c>
      <c r="G82" s="534">
        <v>0</v>
      </c>
      <c r="H82" s="535">
        <v>0</v>
      </c>
      <c r="I82" s="536">
        <v>0</v>
      </c>
      <c r="J82" s="546">
        <v>405657.1</v>
      </c>
      <c r="K82" s="896">
        <v>231967116.77000001</v>
      </c>
    </row>
    <row r="83" spans="1:11" ht="15.75" customHeight="1">
      <c r="A83" s="1188" t="s">
        <v>654</v>
      </c>
      <c r="B83" s="1189"/>
      <c r="C83" s="1189"/>
      <c r="D83" s="1189"/>
      <c r="E83" s="1189"/>
      <c r="F83" s="1189"/>
      <c r="G83" s="1189"/>
      <c r="H83" s="1189"/>
      <c r="I83" s="1189"/>
      <c r="J83" s="901"/>
      <c r="K83" s="902">
        <v>0</v>
      </c>
    </row>
    <row r="84" spans="1:11">
      <c r="A84" s="1188" t="s">
        <v>655</v>
      </c>
      <c r="B84" s="1189"/>
      <c r="C84" s="1189"/>
      <c r="D84" s="1189"/>
      <c r="E84" s="1189"/>
      <c r="F84" s="1189"/>
      <c r="G84" s="1189"/>
      <c r="H84" s="1189"/>
      <c r="I84" s="1189"/>
      <c r="J84" s="1190"/>
      <c r="K84" s="1191"/>
    </row>
    <row r="85" spans="1:11" ht="24.75" customHeight="1">
      <c r="A85" s="1188" t="s">
        <v>656</v>
      </c>
      <c r="B85" s="1189"/>
      <c r="C85" s="1189"/>
      <c r="D85" s="1189"/>
      <c r="E85" s="1189"/>
      <c r="F85" s="1189"/>
      <c r="G85" s="1189"/>
      <c r="H85" s="1189"/>
      <c r="I85" s="1189"/>
      <c r="J85" s="901"/>
      <c r="K85" s="902">
        <v>0</v>
      </c>
    </row>
    <row r="86" spans="1:11" ht="15.75" customHeight="1">
      <c r="A86" s="505"/>
      <c r="B86" s="505"/>
      <c r="C86" s="505"/>
      <c r="D86" s="505"/>
      <c r="E86" s="412"/>
      <c r="F86" s="375"/>
      <c r="G86" s="412"/>
      <c r="I86" s="483"/>
      <c r="J86" s="412"/>
      <c r="K86" s="492"/>
    </row>
    <row r="87" spans="1:11" ht="15.75" customHeight="1">
      <c r="A87" s="1042" t="s">
        <v>657</v>
      </c>
      <c r="B87" s="1042"/>
      <c r="C87" s="1042"/>
      <c r="D87" s="1042"/>
      <c r="E87" s="1042"/>
      <c r="F87" s="1043"/>
      <c r="G87" s="1049" t="s">
        <v>658</v>
      </c>
      <c r="H87" s="1049"/>
      <c r="I87" s="1049"/>
      <c r="J87" s="1049"/>
      <c r="K87" s="1049"/>
    </row>
    <row r="88" spans="1:11" ht="15.75" customHeight="1">
      <c r="A88" s="1174"/>
      <c r="B88" s="1174"/>
      <c r="C88" s="1174"/>
      <c r="D88" s="1174"/>
      <c r="E88" s="1174"/>
      <c r="F88" s="1192"/>
      <c r="G88" s="1193" t="s">
        <v>620</v>
      </c>
      <c r="H88" s="1174" t="s">
        <v>621</v>
      </c>
      <c r="I88" s="1174"/>
      <c r="J88" s="1174"/>
      <c r="K88" s="522" t="s">
        <v>622</v>
      </c>
    </row>
    <row r="89" spans="1:11" ht="15.75" customHeight="1">
      <c r="A89" s="1174"/>
      <c r="B89" s="1174"/>
      <c r="C89" s="1174"/>
      <c r="D89" s="1174"/>
      <c r="E89" s="1174"/>
      <c r="F89" s="1192"/>
      <c r="G89" s="1194"/>
      <c r="H89" s="402" t="s">
        <v>624</v>
      </c>
      <c r="I89" s="523" t="s">
        <v>625</v>
      </c>
      <c r="J89" s="524" t="s">
        <v>626</v>
      </c>
      <c r="K89" s="525" t="s">
        <v>627</v>
      </c>
    </row>
    <row r="90" spans="1:11" ht="15.75" customHeight="1">
      <c r="A90" s="1045"/>
      <c r="B90" s="1045"/>
      <c r="C90" s="1045"/>
      <c r="D90" s="1045"/>
      <c r="E90" s="1045"/>
      <c r="F90" s="1046"/>
      <c r="G90" s="526" t="s">
        <v>659</v>
      </c>
      <c r="H90" s="404" t="s">
        <v>660</v>
      </c>
      <c r="I90" s="527" t="s">
        <v>661</v>
      </c>
      <c r="J90" s="891" t="s">
        <v>662</v>
      </c>
      <c r="K90" s="892" t="s">
        <v>663</v>
      </c>
    </row>
    <row r="91" spans="1:11" ht="15.75" customHeight="1">
      <c r="A91" s="1195" t="s">
        <v>1155</v>
      </c>
      <c r="B91" s="1195">
        <v>0</v>
      </c>
      <c r="C91" s="1195">
        <v>0</v>
      </c>
      <c r="D91" s="1195">
        <v>0</v>
      </c>
      <c r="E91" s="1195">
        <v>0</v>
      </c>
      <c r="F91" s="1196">
        <v>0</v>
      </c>
      <c r="G91" s="547">
        <v>0</v>
      </c>
      <c r="H91" s="542">
        <v>0</v>
      </c>
      <c r="I91" s="543">
        <v>0</v>
      </c>
      <c r="J91" s="547">
        <v>0</v>
      </c>
      <c r="K91" s="506">
        <v>0</v>
      </c>
    </row>
    <row r="92" spans="1:11" ht="15.75" customHeight="1">
      <c r="A92" s="966" t="s">
        <v>1156</v>
      </c>
      <c r="B92" s="966">
        <v>0</v>
      </c>
      <c r="C92" s="966">
        <v>0</v>
      </c>
      <c r="D92" s="966">
        <v>0</v>
      </c>
      <c r="E92" s="966">
        <v>0</v>
      </c>
      <c r="F92" s="1197">
        <v>0</v>
      </c>
      <c r="G92" s="531">
        <v>0</v>
      </c>
      <c r="H92" s="532">
        <v>0</v>
      </c>
      <c r="I92" s="533">
        <v>0</v>
      </c>
      <c r="J92" s="531">
        <v>0</v>
      </c>
      <c r="K92" s="506">
        <v>0</v>
      </c>
    </row>
    <row r="93" spans="1:11" ht="15.75" customHeight="1">
      <c r="A93" s="1175" t="s">
        <v>1157</v>
      </c>
      <c r="B93" s="1175">
        <v>0</v>
      </c>
      <c r="C93" s="1175">
        <v>0</v>
      </c>
      <c r="D93" s="1175">
        <v>0</v>
      </c>
      <c r="E93" s="1175">
        <v>0</v>
      </c>
      <c r="F93" s="1176">
        <v>0</v>
      </c>
      <c r="G93" s="534">
        <v>0</v>
      </c>
      <c r="H93" s="535">
        <v>0</v>
      </c>
      <c r="I93" s="536">
        <v>0</v>
      </c>
      <c r="J93" s="534">
        <v>0</v>
      </c>
      <c r="K93" s="506">
        <v>0</v>
      </c>
    </row>
    <row r="94" spans="1:11" ht="15.75" customHeight="1">
      <c r="A94" s="1031" t="s">
        <v>664</v>
      </c>
      <c r="B94" s="1031"/>
      <c r="C94" s="1031"/>
      <c r="D94" s="1031"/>
      <c r="E94" s="1031"/>
      <c r="F94" s="1198"/>
      <c r="G94" s="893">
        <v>0</v>
      </c>
      <c r="H94" s="893">
        <v>0</v>
      </c>
      <c r="I94" s="893">
        <v>0</v>
      </c>
      <c r="J94" s="893">
        <v>0</v>
      </c>
      <c r="K94" s="893">
        <v>0</v>
      </c>
    </row>
    <row r="95" spans="1:11" ht="15.75" customHeight="1">
      <c r="A95" s="895"/>
      <c r="B95" s="895"/>
      <c r="C95" s="895"/>
      <c r="D95" s="895"/>
      <c r="E95" s="412"/>
      <c r="F95" s="375"/>
      <c r="G95" s="412"/>
      <c r="I95" s="483"/>
      <c r="J95" s="412"/>
      <c r="K95" s="492" t="s">
        <v>393</v>
      </c>
    </row>
    <row r="96" spans="1:11" ht="15.75" customHeight="1">
      <c r="A96" s="1042" t="s">
        <v>665</v>
      </c>
      <c r="B96" s="1042"/>
      <c r="C96" s="1042"/>
      <c r="D96" s="1043"/>
      <c r="E96" s="1041" t="s">
        <v>6</v>
      </c>
      <c r="F96" s="1043"/>
      <c r="G96" s="1041" t="s">
        <v>410</v>
      </c>
      <c r="H96" s="1043"/>
      <c r="I96" s="1048" t="s">
        <v>8</v>
      </c>
      <c r="J96" s="1049"/>
      <c r="K96" s="1049"/>
    </row>
    <row r="97" spans="1:11" ht="15.75" customHeight="1">
      <c r="A97" s="1174"/>
      <c r="B97" s="1174"/>
      <c r="C97" s="1174"/>
      <c r="D97" s="1192"/>
      <c r="E97" s="1115"/>
      <c r="F97" s="1192"/>
      <c r="G97" s="1115"/>
      <c r="H97" s="1192"/>
      <c r="I97" s="962" t="s">
        <v>478</v>
      </c>
      <c r="J97" s="1199"/>
      <c r="K97" s="485" t="s">
        <v>11</v>
      </c>
    </row>
    <row r="98" spans="1:11" ht="15.75" customHeight="1">
      <c r="A98" s="1045"/>
      <c r="B98" s="1045"/>
      <c r="C98" s="1045"/>
      <c r="D98" s="1046"/>
      <c r="E98" s="1044"/>
      <c r="F98" s="1046"/>
      <c r="G98" s="1044" t="s">
        <v>439</v>
      </c>
      <c r="H98" s="1046"/>
      <c r="I98" s="1044" t="s">
        <v>440</v>
      </c>
      <c r="J98" s="1046"/>
      <c r="K98" s="771" t="s">
        <v>666</v>
      </c>
    </row>
    <row r="99" spans="1:11" ht="15.75" customHeight="1">
      <c r="A99" s="1179"/>
      <c r="B99" s="1179"/>
      <c r="C99" s="1179"/>
      <c r="D99" s="1180"/>
      <c r="E99" s="743"/>
      <c r="F99" s="419"/>
      <c r="G99" s="743"/>
      <c r="H99" s="903"/>
      <c r="I99" s="904"/>
      <c r="J99" s="905"/>
      <c r="K99" s="490"/>
    </row>
    <row r="100" spans="1:11" ht="15.75" customHeight="1">
      <c r="A100" s="1181" t="s">
        <v>667</v>
      </c>
      <c r="B100" s="1181"/>
      <c r="C100" s="1181"/>
      <c r="D100" s="1182"/>
      <c r="E100" s="741"/>
      <c r="F100" s="871">
        <v>1236574000</v>
      </c>
      <c r="G100" s="741"/>
      <c r="H100" s="742">
        <v>1643740694.1199999</v>
      </c>
      <c r="I100" s="741"/>
      <c r="J100" s="871">
        <v>1689144207.7300007</v>
      </c>
      <c r="K100" s="489">
        <v>102.7622065799319</v>
      </c>
    </row>
    <row r="101" spans="1:11" ht="15.75" customHeight="1">
      <c r="A101" s="1183" t="s">
        <v>668</v>
      </c>
      <c r="B101" s="1183"/>
      <c r="C101" s="1183"/>
      <c r="D101" s="1184"/>
      <c r="E101" s="740"/>
      <c r="F101" s="872">
        <v>1165872000</v>
      </c>
      <c r="G101" s="740"/>
      <c r="H101" s="872">
        <v>1521297713.9999998</v>
      </c>
      <c r="I101" s="740"/>
      <c r="J101" s="871">
        <v>1564837705.7300007</v>
      </c>
      <c r="K101" s="490">
        <v>102.86202965595209</v>
      </c>
    </row>
    <row r="102" spans="1:11" ht="15.75" customHeight="1">
      <c r="A102" s="1183" t="s">
        <v>669</v>
      </c>
      <c r="B102" s="1183"/>
      <c r="C102" s="1183"/>
      <c r="D102" s="1184"/>
      <c r="E102" s="740"/>
      <c r="F102" s="872">
        <v>70702000</v>
      </c>
      <c r="G102" s="740"/>
      <c r="H102" s="872">
        <v>122442980.12</v>
      </c>
      <c r="I102" s="740"/>
      <c r="J102" s="871">
        <v>124306502</v>
      </c>
      <c r="K102" s="490">
        <v>101.5219507710231</v>
      </c>
    </row>
    <row r="103" spans="1:11" ht="15.75" customHeight="1">
      <c r="A103" s="1183" t="s">
        <v>670</v>
      </c>
      <c r="B103" s="1183"/>
      <c r="C103" s="1183"/>
      <c r="D103" s="1184"/>
      <c r="E103" s="740"/>
      <c r="F103" s="872">
        <v>0</v>
      </c>
      <c r="G103" s="740"/>
      <c r="H103" s="872">
        <v>0</v>
      </c>
      <c r="I103" s="740"/>
      <c r="J103" s="871">
        <v>0</v>
      </c>
      <c r="K103" s="490">
        <v>0</v>
      </c>
    </row>
    <row r="104" spans="1:11" ht="12" customHeight="1">
      <c r="A104" s="1181" t="s">
        <v>671</v>
      </c>
      <c r="B104" s="1181"/>
      <c r="C104" s="1181"/>
      <c r="D104" s="1182"/>
      <c r="E104" s="741"/>
      <c r="F104" s="871">
        <v>0</v>
      </c>
      <c r="G104" s="741"/>
      <c r="H104" s="871">
        <v>0</v>
      </c>
      <c r="I104" s="741"/>
      <c r="J104" s="871">
        <v>0</v>
      </c>
      <c r="K104" s="489">
        <v>0</v>
      </c>
    </row>
    <row r="105" spans="1:11" ht="12" customHeight="1">
      <c r="A105" s="1181" t="s">
        <v>672</v>
      </c>
      <c r="B105" s="1181"/>
      <c r="C105" s="1181"/>
      <c r="D105" s="1182"/>
      <c r="E105" s="741"/>
      <c r="F105" s="871">
        <v>3986000</v>
      </c>
      <c r="G105" s="741"/>
      <c r="H105" s="871">
        <v>4046874.9099998474</v>
      </c>
      <c r="I105" s="741"/>
      <c r="J105" s="871">
        <v>30564912.370001078</v>
      </c>
      <c r="K105" s="489">
        <v>755.27198269645135</v>
      </c>
    </row>
    <row r="106" spans="1:11" ht="12" customHeight="1">
      <c r="A106" s="1031" t="s">
        <v>673</v>
      </c>
      <c r="B106" s="1031"/>
      <c r="C106" s="1031"/>
      <c r="D106" s="1198"/>
      <c r="E106" s="900"/>
      <c r="F106" s="434">
        <v>1240560000</v>
      </c>
      <c r="G106" s="1177">
        <v>1647787569.0299997</v>
      </c>
      <c r="H106" s="1178"/>
      <c r="I106" s="900"/>
      <c r="J106" s="434" t="e">
        <v>#VALUE!</v>
      </c>
      <c r="K106" s="873">
        <v>104.36473441247891</v>
      </c>
    </row>
    <row r="107" spans="1:11" ht="12" customHeight="1">
      <c r="A107" s="549"/>
      <c r="B107" s="549"/>
      <c r="C107" s="549"/>
      <c r="D107" s="549"/>
      <c r="E107" s="550"/>
      <c r="F107" s="550"/>
      <c r="G107" s="550"/>
      <c r="H107" s="551"/>
      <c r="I107" s="552"/>
      <c r="J107" s="263"/>
      <c r="K107" s="263"/>
    </row>
    <row r="108" spans="1:11" ht="12" customHeight="1">
      <c r="A108" s="1042" t="s">
        <v>674</v>
      </c>
      <c r="B108" s="1043"/>
      <c r="C108" s="1214" t="s">
        <v>81</v>
      </c>
      <c r="D108" s="1214" t="s">
        <v>82</v>
      </c>
      <c r="E108" s="1185" t="s">
        <v>83</v>
      </c>
      <c r="F108" s="1216"/>
      <c r="G108" s="1185" t="s">
        <v>85</v>
      </c>
      <c r="H108" s="1216"/>
      <c r="I108" s="1185" t="s">
        <v>87</v>
      </c>
      <c r="J108" s="1186"/>
      <c r="K108" s="1208" t="s">
        <v>489</v>
      </c>
    </row>
    <row r="109" spans="1:11" ht="21.75" customHeight="1">
      <c r="A109" s="1174"/>
      <c r="B109" s="1192"/>
      <c r="C109" s="1215"/>
      <c r="D109" s="1215"/>
      <c r="E109" s="493" t="s">
        <v>478</v>
      </c>
      <c r="F109" s="494" t="s">
        <v>11</v>
      </c>
      <c r="G109" s="493" t="str">
        <f>E109</f>
        <v>Até o Bimestre</v>
      </c>
      <c r="H109" s="494" t="s">
        <v>11</v>
      </c>
      <c r="I109" s="493" t="str">
        <f>G109</f>
        <v>Até o Bimestre</v>
      </c>
      <c r="J109" s="494" t="s">
        <v>11</v>
      </c>
      <c r="K109" s="1209"/>
    </row>
    <row r="110" spans="1:11" ht="12" customHeight="1">
      <c r="A110" s="1045"/>
      <c r="B110" s="1046"/>
      <c r="C110" s="495"/>
      <c r="D110" s="495" t="s">
        <v>593</v>
      </c>
      <c r="E110" s="496" t="s">
        <v>490</v>
      </c>
      <c r="F110" s="874" t="s">
        <v>594</v>
      </c>
      <c r="G110" s="496" t="s">
        <v>491</v>
      </c>
      <c r="H110" s="874" t="s">
        <v>595</v>
      </c>
      <c r="I110" s="496" t="s">
        <v>556</v>
      </c>
      <c r="J110" s="874" t="s">
        <v>596</v>
      </c>
      <c r="K110" s="767" t="s">
        <v>492</v>
      </c>
    </row>
    <row r="111" spans="1:11" ht="12" customHeight="1">
      <c r="A111" s="497" t="s">
        <v>675</v>
      </c>
      <c r="B111" s="497"/>
      <c r="C111" s="498">
        <v>175009000</v>
      </c>
      <c r="D111" s="498">
        <v>228241328.66999996</v>
      </c>
      <c r="E111" s="498">
        <v>198527619.06999961</v>
      </c>
      <c r="F111" s="499">
        <v>86.981450829634113</v>
      </c>
      <c r="G111" s="498">
        <v>166550595.38000047</v>
      </c>
      <c r="H111" s="499">
        <v>72.971269642758557</v>
      </c>
      <c r="I111" s="498">
        <v>163732222.31999969</v>
      </c>
      <c r="J111" s="499">
        <v>71.736448115726674</v>
      </c>
      <c r="K111" s="500">
        <v>31977023.689999137</v>
      </c>
    </row>
    <row r="112" spans="1:11" ht="12" customHeight="1">
      <c r="A112" s="501" t="s">
        <v>598</v>
      </c>
      <c r="B112" s="501"/>
      <c r="C112" s="502">
        <v>155581000</v>
      </c>
      <c r="D112" s="502">
        <v>198055367.93999994</v>
      </c>
      <c r="E112" s="502">
        <v>189552445.5399996</v>
      </c>
      <c r="F112" s="503">
        <v>95.70679528232921</v>
      </c>
      <c r="G112" s="502">
        <v>161099922.01000047</v>
      </c>
      <c r="H112" s="503">
        <v>81.340851139568727</v>
      </c>
      <c r="I112" s="502">
        <v>158281548.94999969</v>
      </c>
      <c r="J112" s="503">
        <v>79.91782833068703</v>
      </c>
      <c r="K112" s="500">
        <v>28452523.529999137</v>
      </c>
    </row>
    <row r="113" spans="1:11" ht="12" customHeight="1">
      <c r="A113" s="501" t="s">
        <v>599</v>
      </c>
      <c r="B113" s="501"/>
      <c r="C113" s="502">
        <v>19428000</v>
      </c>
      <c r="D113" s="502">
        <v>30185960.730000004</v>
      </c>
      <c r="E113" s="502">
        <v>8975173.5299999993</v>
      </c>
      <c r="F113" s="503">
        <v>29.732939793697259</v>
      </c>
      <c r="G113" s="502">
        <v>5450673.3700000001</v>
      </c>
      <c r="H113" s="503">
        <v>18.0569815841008</v>
      </c>
      <c r="I113" s="502">
        <v>5450673.3699999992</v>
      </c>
      <c r="J113" s="503">
        <v>18.056981584100797</v>
      </c>
      <c r="K113" s="500">
        <v>3524500.1599999992</v>
      </c>
    </row>
    <row r="114" spans="1:11" ht="12" customHeight="1">
      <c r="A114" s="497" t="s">
        <v>676</v>
      </c>
      <c r="B114" s="497"/>
      <c r="C114" s="502">
        <v>1055363000</v>
      </c>
      <c r="D114" s="502">
        <v>1519466129.99</v>
      </c>
      <c r="E114" s="502">
        <v>1491041425.24</v>
      </c>
      <c r="F114" s="503">
        <v>98.129296587204152</v>
      </c>
      <c r="G114" s="502">
        <v>1465586797.27</v>
      </c>
      <c r="H114" s="503">
        <v>96.454061617000008</v>
      </c>
      <c r="I114" s="502">
        <v>1465459183.2099996</v>
      </c>
      <c r="J114" s="503">
        <v>96.445663005311218</v>
      </c>
      <c r="K114" s="500">
        <v>25454627.970000129</v>
      </c>
    </row>
    <row r="115" spans="1:11" s="263" customFormat="1" ht="12.75" customHeight="1">
      <c r="A115" s="501" t="s">
        <v>598</v>
      </c>
      <c r="B115" s="501"/>
      <c r="C115" s="502">
        <v>1048863000</v>
      </c>
      <c r="D115" s="502">
        <v>1498465474.5999999</v>
      </c>
      <c r="E115" s="502">
        <v>1476902195.23</v>
      </c>
      <c r="F115" s="503">
        <v>98.56097589597411</v>
      </c>
      <c r="G115" s="502">
        <v>1456503084.1199999</v>
      </c>
      <c r="H115" s="503">
        <v>97.19964248817935</v>
      </c>
      <c r="I115" s="502">
        <v>1456375470.0599995</v>
      </c>
      <c r="J115" s="503">
        <v>97.191126171843507</v>
      </c>
      <c r="K115" s="500">
        <v>20399111.110000134</v>
      </c>
    </row>
    <row r="116" spans="1:11" s="263" customFormat="1" ht="16.5" customHeight="1">
      <c r="A116" s="501" t="s">
        <v>599</v>
      </c>
      <c r="B116" s="501"/>
      <c r="C116" s="502">
        <v>6500000</v>
      </c>
      <c r="D116" s="502">
        <v>21000655.390000001</v>
      </c>
      <c r="E116" s="502">
        <v>14139230.009999998</v>
      </c>
      <c r="F116" s="503">
        <v>67.3275654850884</v>
      </c>
      <c r="G116" s="502">
        <v>9083713.1500000022</v>
      </c>
      <c r="H116" s="503">
        <v>43.254426975290706</v>
      </c>
      <c r="I116" s="502">
        <v>9083713.1500000022</v>
      </c>
      <c r="J116" s="503">
        <v>43.254426975290706</v>
      </c>
      <c r="K116" s="500">
        <v>5055516.8599999957</v>
      </c>
    </row>
    <row r="117" spans="1:11" s="263" customFormat="1" ht="12.75" customHeight="1">
      <c r="A117" s="497" t="s">
        <v>677</v>
      </c>
      <c r="B117" s="497"/>
      <c r="C117" s="502">
        <v>0</v>
      </c>
      <c r="D117" s="502">
        <v>0</v>
      </c>
      <c r="E117" s="502">
        <v>0</v>
      </c>
      <c r="F117" s="503">
        <v>0</v>
      </c>
      <c r="G117" s="502">
        <v>0</v>
      </c>
      <c r="H117" s="503">
        <v>0</v>
      </c>
      <c r="I117" s="502">
        <v>0</v>
      </c>
      <c r="J117" s="503">
        <v>0</v>
      </c>
      <c r="K117" s="500">
        <v>0</v>
      </c>
    </row>
    <row r="118" spans="1:11" s="263" customFormat="1" ht="12.75" customHeight="1">
      <c r="A118" s="501" t="s">
        <v>598</v>
      </c>
      <c r="B118" s="501"/>
      <c r="C118" s="502">
        <v>0</v>
      </c>
      <c r="D118" s="502">
        <v>0</v>
      </c>
      <c r="E118" s="502">
        <v>0</v>
      </c>
      <c r="F118" s="503">
        <v>0</v>
      </c>
      <c r="G118" s="502">
        <v>0</v>
      </c>
      <c r="H118" s="503">
        <v>0</v>
      </c>
      <c r="I118" s="502">
        <v>0</v>
      </c>
      <c r="J118" s="503">
        <v>0</v>
      </c>
      <c r="K118" s="500">
        <v>0</v>
      </c>
    </row>
    <row r="119" spans="1:11" s="263" customFormat="1" ht="12.75" customHeight="1">
      <c r="A119" s="501" t="s">
        <v>599</v>
      </c>
      <c r="B119" s="501"/>
      <c r="C119" s="502">
        <v>0</v>
      </c>
      <c r="D119" s="502">
        <v>0</v>
      </c>
      <c r="E119" s="502">
        <v>0</v>
      </c>
      <c r="F119" s="503">
        <v>0</v>
      </c>
      <c r="G119" s="502">
        <v>0</v>
      </c>
      <c r="H119" s="503">
        <v>0</v>
      </c>
      <c r="I119" s="502">
        <v>0</v>
      </c>
      <c r="J119" s="503">
        <v>0</v>
      </c>
      <c r="K119" s="500">
        <v>0</v>
      </c>
    </row>
    <row r="120" spans="1:11" s="263" customFormat="1" ht="12.75" customHeight="1">
      <c r="A120" s="497" t="s">
        <v>678</v>
      </c>
      <c r="B120" s="497"/>
      <c r="C120" s="502">
        <v>13969000</v>
      </c>
      <c r="D120" s="502">
        <v>16670700.229999997</v>
      </c>
      <c r="E120" s="502">
        <v>14068100.210000018</v>
      </c>
      <c r="F120" s="503">
        <v>84.388178156329431</v>
      </c>
      <c r="G120" s="502">
        <v>12380452.000000013</v>
      </c>
      <c r="H120" s="503">
        <v>74.264738908330884</v>
      </c>
      <c r="I120" s="502">
        <v>12165562.520000013</v>
      </c>
      <c r="J120" s="503">
        <v>72.975713990149615</v>
      </c>
      <c r="K120" s="500">
        <v>1687648.2100000046</v>
      </c>
    </row>
    <row r="121" spans="1:11" s="263" customFormat="1" ht="12.75" customHeight="1">
      <c r="A121" s="501" t="s">
        <v>598</v>
      </c>
      <c r="B121" s="501"/>
      <c r="C121" s="502">
        <v>13380000</v>
      </c>
      <c r="D121" s="502">
        <v>16063536.229999997</v>
      </c>
      <c r="E121" s="502">
        <v>13780834.210000018</v>
      </c>
      <c r="F121" s="503">
        <v>85.78954230677526</v>
      </c>
      <c r="G121" s="502">
        <v>12093186.000000013</v>
      </c>
      <c r="H121" s="503">
        <v>75.283460794983469</v>
      </c>
      <c r="I121" s="502">
        <v>11878296.520000013</v>
      </c>
      <c r="J121" s="503">
        <v>73.945713757698641</v>
      </c>
      <c r="K121" s="500">
        <v>1687648.2100000046</v>
      </c>
    </row>
    <row r="122" spans="1:11" s="263" customFormat="1" ht="12.75" customHeight="1">
      <c r="A122" s="501" t="s">
        <v>599</v>
      </c>
      <c r="B122" s="501"/>
      <c r="C122" s="502">
        <v>589000</v>
      </c>
      <c r="D122" s="502">
        <v>607164</v>
      </c>
      <c r="E122" s="502">
        <v>287266</v>
      </c>
      <c r="F122" s="503">
        <v>47.312752402975143</v>
      </c>
      <c r="G122" s="502">
        <v>287266</v>
      </c>
      <c r="H122" s="503">
        <v>47.312752402975143</v>
      </c>
      <c r="I122" s="502">
        <v>287266</v>
      </c>
      <c r="J122" s="503">
        <v>47.312752402975143</v>
      </c>
      <c r="K122" s="500">
        <v>0</v>
      </c>
    </row>
    <row r="123" spans="1:11" s="263" customFormat="1" ht="12.75" customHeight="1">
      <c r="A123" s="497" t="s">
        <v>679</v>
      </c>
      <c r="B123" s="497"/>
      <c r="C123" s="502">
        <v>1567000</v>
      </c>
      <c r="D123" s="502">
        <v>2469000</v>
      </c>
      <c r="E123" s="502">
        <v>1846464.8400000073</v>
      </c>
      <c r="F123" s="503">
        <v>74.785939246658856</v>
      </c>
      <c r="G123" s="502">
        <v>1582511.6400000099</v>
      </c>
      <c r="H123" s="503">
        <v>64.095246658566623</v>
      </c>
      <c r="I123" s="502">
        <v>1578146.6400000099</v>
      </c>
      <c r="J123" s="503">
        <v>63.918454434994324</v>
      </c>
      <c r="K123" s="500">
        <v>263953.19999999739</v>
      </c>
    </row>
    <row r="124" spans="1:11" s="263" customFormat="1" ht="12.75" customHeight="1">
      <c r="A124" s="501" t="s">
        <v>598</v>
      </c>
      <c r="B124" s="501"/>
      <c r="C124" s="502">
        <v>1117000</v>
      </c>
      <c r="D124" s="502">
        <v>2019000</v>
      </c>
      <c r="E124" s="502">
        <v>1846464.8400000073</v>
      </c>
      <c r="F124" s="503">
        <v>91.454424962853267</v>
      </c>
      <c r="G124" s="502">
        <v>1582511.6400000099</v>
      </c>
      <c r="H124" s="503">
        <v>78.380962852897966</v>
      </c>
      <c r="I124" s="502">
        <v>1578146.6400000099</v>
      </c>
      <c r="J124" s="503">
        <v>78.164766716196638</v>
      </c>
      <c r="K124" s="500">
        <v>263953.19999999739</v>
      </c>
    </row>
    <row r="125" spans="1:11" s="263" customFormat="1" ht="12.75" customHeight="1">
      <c r="A125" s="501" t="s">
        <v>599</v>
      </c>
      <c r="B125" s="501"/>
      <c r="C125" s="502">
        <v>450000</v>
      </c>
      <c r="D125" s="502">
        <v>450000</v>
      </c>
      <c r="E125" s="502">
        <v>0</v>
      </c>
      <c r="F125" s="503">
        <v>0</v>
      </c>
      <c r="G125" s="502">
        <v>0</v>
      </c>
      <c r="H125" s="503">
        <v>0</v>
      </c>
      <c r="I125" s="502">
        <v>0</v>
      </c>
      <c r="J125" s="503">
        <v>0</v>
      </c>
      <c r="K125" s="500">
        <v>0</v>
      </c>
    </row>
    <row r="126" spans="1:11" s="263" customFormat="1" ht="12.75" customHeight="1">
      <c r="A126" s="497" t="s">
        <v>680</v>
      </c>
      <c r="B126" s="497"/>
      <c r="C126" s="502">
        <v>0</v>
      </c>
      <c r="D126" s="502">
        <v>0</v>
      </c>
      <c r="E126" s="502">
        <v>0</v>
      </c>
      <c r="F126" s="503">
        <v>0</v>
      </c>
      <c r="G126" s="502">
        <v>0</v>
      </c>
      <c r="H126" s="503">
        <v>0</v>
      </c>
      <c r="I126" s="502">
        <v>0</v>
      </c>
      <c r="J126" s="503">
        <v>0</v>
      </c>
      <c r="K126" s="500">
        <v>0</v>
      </c>
    </row>
    <row r="127" spans="1:11" s="263" customFormat="1" ht="12.75" customHeight="1">
      <c r="A127" s="501" t="s">
        <v>598</v>
      </c>
      <c r="B127" s="501"/>
      <c r="C127" s="502">
        <v>0</v>
      </c>
      <c r="D127" s="502">
        <v>0</v>
      </c>
      <c r="E127" s="502">
        <v>0</v>
      </c>
      <c r="F127" s="503">
        <v>0</v>
      </c>
      <c r="G127" s="502">
        <v>0</v>
      </c>
      <c r="H127" s="503">
        <v>0</v>
      </c>
      <c r="I127" s="502">
        <v>0</v>
      </c>
      <c r="J127" s="503">
        <v>0</v>
      </c>
      <c r="K127" s="500">
        <v>0</v>
      </c>
    </row>
    <row r="128" spans="1:11" s="263" customFormat="1" ht="12.75" customHeight="1">
      <c r="A128" s="501" t="s">
        <v>599</v>
      </c>
      <c r="B128" s="501"/>
      <c r="C128" s="502">
        <v>0</v>
      </c>
      <c r="D128" s="502">
        <v>0</v>
      </c>
      <c r="E128" s="502">
        <v>0</v>
      </c>
      <c r="F128" s="503">
        <v>0</v>
      </c>
      <c r="G128" s="502">
        <v>0</v>
      </c>
      <c r="H128" s="503">
        <v>0</v>
      </c>
      <c r="I128" s="502">
        <v>0</v>
      </c>
      <c r="J128" s="503">
        <v>0</v>
      </c>
      <c r="K128" s="500">
        <v>0</v>
      </c>
    </row>
    <row r="129" spans="1:11" s="263" customFormat="1" ht="12.75" customHeight="1">
      <c r="A129" s="497" t="s">
        <v>681</v>
      </c>
      <c r="B129" s="497"/>
      <c r="C129" s="502">
        <v>0</v>
      </c>
      <c r="D129" s="502">
        <v>0</v>
      </c>
      <c r="E129" s="502">
        <v>0</v>
      </c>
      <c r="F129" s="503">
        <v>0</v>
      </c>
      <c r="G129" s="502">
        <v>0</v>
      </c>
      <c r="H129" s="503">
        <v>0</v>
      </c>
      <c r="I129" s="502">
        <v>0</v>
      </c>
      <c r="J129" s="503">
        <v>0</v>
      </c>
      <c r="K129" s="500">
        <v>0</v>
      </c>
    </row>
    <row r="130" spans="1:11" s="263" customFormat="1" ht="12.75" customHeight="1">
      <c r="A130" s="501" t="s">
        <v>598</v>
      </c>
      <c r="B130" s="501"/>
      <c r="C130" s="502">
        <v>0</v>
      </c>
      <c r="D130" s="502">
        <v>0</v>
      </c>
      <c r="E130" s="502">
        <v>0</v>
      </c>
      <c r="F130" s="503">
        <v>0</v>
      </c>
      <c r="G130" s="502">
        <v>0</v>
      </c>
      <c r="H130" s="503">
        <v>0</v>
      </c>
      <c r="I130" s="502">
        <v>0</v>
      </c>
      <c r="J130" s="503">
        <v>0</v>
      </c>
      <c r="K130" s="500">
        <v>0</v>
      </c>
    </row>
    <row r="131" spans="1:11" s="263" customFormat="1" ht="12.75" customHeight="1">
      <c r="A131" s="501" t="s">
        <v>599</v>
      </c>
      <c r="B131" s="501"/>
      <c r="C131" s="502">
        <v>0</v>
      </c>
      <c r="D131" s="502">
        <v>0</v>
      </c>
      <c r="E131" s="502">
        <v>0</v>
      </c>
      <c r="F131" s="503">
        <v>0</v>
      </c>
      <c r="G131" s="502">
        <v>0</v>
      </c>
      <c r="H131" s="503">
        <v>0</v>
      </c>
      <c r="I131" s="502">
        <v>0</v>
      </c>
      <c r="J131" s="503">
        <v>0</v>
      </c>
      <c r="K131" s="500">
        <v>0</v>
      </c>
    </row>
    <row r="132" spans="1:11" s="263" customFormat="1" ht="21" customHeight="1">
      <c r="A132" s="1031" t="s">
        <v>682</v>
      </c>
      <c r="B132" s="1198"/>
      <c r="C132" s="875">
        <v>1245908000</v>
      </c>
      <c r="D132" s="875">
        <v>1766847158.8899999</v>
      </c>
      <c r="E132" s="875">
        <v>1705483609.3599997</v>
      </c>
      <c r="F132" s="875">
        <v>96.526946361984628</v>
      </c>
      <c r="G132" s="875">
        <v>1646100356.2900004</v>
      </c>
      <c r="H132" s="875">
        <v>93.165973525641164</v>
      </c>
      <c r="I132" s="875">
        <v>1642935114.6899993</v>
      </c>
      <c r="J132" s="875">
        <v>92.986827209329931</v>
      </c>
      <c r="K132" s="876">
        <v>59383253.069999263</v>
      </c>
    </row>
    <row r="133" spans="1:11" s="263" customFormat="1" ht="12.75" customHeight="1">
      <c r="A133" s="553"/>
      <c r="B133" s="553"/>
      <c r="C133" s="553"/>
      <c r="D133" s="553"/>
      <c r="E133" s="554"/>
      <c r="F133" s="554"/>
      <c r="G133" s="554"/>
      <c r="H133" s="552"/>
      <c r="I133" s="552"/>
    </row>
    <row r="134" spans="1:11" s="263" customFormat="1" ht="12.75" customHeight="1">
      <c r="A134" s="1042" t="s">
        <v>1089</v>
      </c>
      <c r="B134" s="1043"/>
      <c r="C134" s="1214" t="s">
        <v>81</v>
      </c>
      <c r="D134" s="1214" t="s">
        <v>82</v>
      </c>
      <c r="E134" s="1185" t="s">
        <v>83</v>
      </c>
      <c r="F134" s="1216"/>
      <c r="G134" s="1185" t="s">
        <v>85</v>
      </c>
      <c r="H134" s="1216"/>
      <c r="I134" s="1185" t="s">
        <v>87</v>
      </c>
      <c r="J134" s="1186"/>
      <c r="K134" s="1208" t="s">
        <v>489</v>
      </c>
    </row>
    <row r="135" spans="1:11" s="263" customFormat="1" ht="12.75" customHeight="1">
      <c r="A135" s="1174"/>
      <c r="B135" s="1192"/>
      <c r="C135" s="1215"/>
      <c r="D135" s="1215"/>
      <c r="E135" s="493" t="s">
        <v>478</v>
      </c>
      <c r="F135" s="494" t="s">
        <v>11</v>
      </c>
      <c r="G135" s="493" t="str">
        <f>E135</f>
        <v>Até o Bimestre</v>
      </c>
      <c r="H135" s="494" t="s">
        <v>11</v>
      </c>
      <c r="I135" s="493" t="str">
        <f>G135</f>
        <v>Até o Bimestre</v>
      </c>
      <c r="J135" s="494" t="s">
        <v>11</v>
      </c>
      <c r="K135" s="1209"/>
    </row>
    <row r="136" spans="1:11" s="263" customFormat="1" ht="12.75" customHeight="1">
      <c r="A136" s="1045"/>
      <c r="B136" s="1046"/>
      <c r="C136" s="495"/>
      <c r="D136" s="495" t="s">
        <v>593</v>
      </c>
      <c r="E136" s="496" t="s">
        <v>490</v>
      </c>
      <c r="F136" s="874" t="s">
        <v>594</v>
      </c>
      <c r="G136" s="496" t="s">
        <v>491</v>
      </c>
      <c r="H136" s="874" t="s">
        <v>595</v>
      </c>
      <c r="I136" s="496" t="s">
        <v>556</v>
      </c>
      <c r="J136" s="874" t="s">
        <v>596</v>
      </c>
      <c r="K136" s="767" t="s">
        <v>492</v>
      </c>
    </row>
    <row r="137" spans="1:11" s="263" customFormat="1" ht="12.75" customHeight="1">
      <c r="A137" s="497" t="s">
        <v>683</v>
      </c>
      <c r="B137" s="497"/>
      <c r="C137" s="498">
        <v>1148355000</v>
      </c>
      <c r="D137" s="498">
        <v>1122209903.46</v>
      </c>
      <c r="E137" s="498">
        <v>1081382039.8899999</v>
      </c>
      <c r="F137" s="499">
        <v>96.361833606696962</v>
      </c>
      <c r="G137" s="498">
        <v>1039573760.0300006</v>
      </c>
      <c r="H137" s="499">
        <v>92.636302426558927</v>
      </c>
      <c r="I137" s="498">
        <v>1036198121.6799996</v>
      </c>
      <c r="J137" s="499">
        <v>92.335499667681702</v>
      </c>
      <c r="K137" s="555">
        <v>41808279.859999299</v>
      </c>
    </row>
    <row r="138" spans="1:11" s="263" customFormat="1" ht="12.75" customHeight="1">
      <c r="A138" s="497" t="s">
        <v>684</v>
      </c>
      <c r="B138" s="497"/>
      <c r="C138" s="502">
        <v>1623693000</v>
      </c>
      <c r="D138" s="502">
        <v>2189162211.0900002</v>
      </c>
      <c r="E138" s="502">
        <v>2147886522.4500003</v>
      </c>
      <c r="F138" s="503">
        <v>98.114544073942866</v>
      </c>
      <c r="G138" s="502">
        <v>2112230094.0199997</v>
      </c>
      <c r="H138" s="503">
        <v>96.485773567610806</v>
      </c>
      <c r="I138" s="502">
        <v>2111145103.9299994</v>
      </c>
      <c r="J138" s="503">
        <v>96.43621168112729</v>
      </c>
      <c r="K138" s="555">
        <v>35656428.430000544</v>
      </c>
    </row>
    <row r="139" spans="1:11" s="263" customFormat="1" ht="12.75" customHeight="1">
      <c r="A139" s="497" t="s">
        <v>685</v>
      </c>
      <c r="B139" s="497"/>
      <c r="C139" s="502">
        <v>0</v>
      </c>
      <c r="D139" s="502">
        <v>0</v>
      </c>
      <c r="E139" s="502">
        <v>0</v>
      </c>
      <c r="F139" s="503">
        <v>0</v>
      </c>
      <c r="G139" s="502">
        <v>0</v>
      </c>
      <c r="H139" s="503">
        <v>0</v>
      </c>
      <c r="I139" s="502">
        <v>0</v>
      </c>
      <c r="J139" s="503">
        <v>0</v>
      </c>
      <c r="K139" s="555">
        <v>0</v>
      </c>
    </row>
    <row r="140" spans="1:11" s="263" customFormat="1" ht="37.5" customHeight="1">
      <c r="A140" s="497" t="s">
        <v>686</v>
      </c>
      <c r="B140" s="497"/>
      <c r="C140" s="502">
        <v>24330000</v>
      </c>
      <c r="D140" s="502">
        <v>27395700.229999997</v>
      </c>
      <c r="E140" s="502">
        <v>24616728.200000014</v>
      </c>
      <c r="F140" s="503">
        <v>89.85617448479438</v>
      </c>
      <c r="G140" s="502">
        <v>22929079.99000001</v>
      </c>
      <c r="H140" s="503">
        <v>83.695907742818861</v>
      </c>
      <c r="I140" s="502">
        <v>22674227.480000008</v>
      </c>
      <c r="J140" s="503">
        <v>82.765643110557605</v>
      </c>
      <c r="K140" s="555">
        <v>1687648.2100000046</v>
      </c>
    </row>
    <row r="141" spans="1:11" s="263" customFormat="1" ht="12.75" customHeight="1">
      <c r="A141" s="497" t="s">
        <v>687</v>
      </c>
      <c r="B141" s="497"/>
      <c r="C141" s="502">
        <v>15034000</v>
      </c>
      <c r="D141" s="502">
        <v>16528000</v>
      </c>
      <c r="E141" s="502">
        <v>15731744.610000012</v>
      </c>
      <c r="F141" s="503">
        <v>95.182385104065901</v>
      </c>
      <c r="G141" s="502">
        <v>15467791.410000015</v>
      </c>
      <c r="H141" s="503">
        <v>93.585378811713554</v>
      </c>
      <c r="I141" s="502">
        <v>15463426.410000015</v>
      </c>
      <c r="J141" s="503">
        <v>93.558969082768726</v>
      </c>
      <c r="K141" s="555">
        <v>263953.19999999739</v>
      </c>
    </row>
    <row r="142" spans="1:11" s="263" customFormat="1" ht="12.75" customHeight="1">
      <c r="A142" s="497" t="s">
        <v>688</v>
      </c>
      <c r="B142" s="497"/>
      <c r="C142" s="502">
        <v>0</v>
      </c>
      <c r="D142" s="502">
        <v>0</v>
      </c>
      <c r="E142" s="502">
        <v>0</v>
      </c>
      <c r="F142" s="503">
        <v>0</v>
      </c>
      <c r="G142" s="502">
        <v>0</v>
      </c>
      <c r="H142" s="503">
        <v>0</v>
      </c>
      <c r="I142" s="502">
        <v>0</v>
      </c>
      <c r="J142" s="503">
        <v>0</v>
      </c>
      <c r="K142" s="555">
        <v>0</v>
      </c>
    </row>
    <row r="143" spans="1:11" s="263" customFormat="1" ht="12.75" customHeight="1">
      <c r="A143" s="497" t="s">
        <v>689</v>
      </c>
      <c r="B143" s="497"/>
      <c r="C143" s="502">
        <v>0</v>
      </c>
      <c r="D143" s="502">
        <v>0</v>
      </c>
      <c r="E143" s="502">
        <v>0</v>
      </c>
      <c r="F143" s="503">
        <v>0</v>
      </c>
      <c r="G143" s="502">
        <v>0</v>
      </c>
      <c r="H143" s="503">
        <v>0</v>
      </c>
      <c r="I143" s="502">
        <v>0</v>
      </c>
      <c r="J143" s="503">
        <v>0</v>
      </c>
      <c r="K143" s="555">
        <v>0</v>
      </c>
    </row>
    <row r="144" spans="1:11" s="263" customFormat="1" ht="12.75" customHeight="1">
      <c r="A144" s="504" t="s">
        <v>690</v>
      </c>
      <c r="B144" s="504"/>
      <c r="C144" s="875">
        <v>2811412000</v>
      </c>
      <c r="D144" s="875">
        <v>3355295814.7800002</v>
      </c>
      <c r="E144" s="875">
        <v>3269617035.1500001</v>
      </c>
      <c r="F144" s="875">
        <v>97.446461225487568</v>
      </c>
      <c r="G144" s="875">
        <v>3190200725.4500003</v>
      </c>
      <c r="H144" s="875">
        <v>95.079566796979279</v>
      </c>
      <c r="I144" s="875">
        <v>3185480879.499999</v>
      </c>
      <c r="J144" s="875">
        <v>94.938898247600989</v>
      </c>
      <c r="K144" s="876">
        <v>79416309.699999839</v>
      </c>
    </row>
    <row r="145" spans="1:11" s="263" customFormat="1" ht="12.75" customHeight="1">
      <c r="A145" s="556"/>
      <c r="B145" s="556"/>
      <c r="C145" s="557"/>
      <c r="D145" s="557"/>
      <c r="E145" s="557"/>
      <c r="F145" s="558"/>
      <c r="G145" s="557"/>
      <c r="H145" s="559"/>
      <c r="I145" s="557"/>
      <c r="J145" s="560"/>
      <c r="K145" s="557"/>
    </row>
    <row r="146" spans="1:11" s="263" customFormat="1" ht="12.75" customHeight="1">
      <c r="A146" s="368" t="s">
        <v>115</v>
      </c>
      <c r="B146" s="368"/>
      <c r="C146" s="375"/>
      <c r="D146" s="375"/>
      <c r="E146" s="480"/>
      <c r="F146" s="480"/>
      <c r="G146" s="480"/>
      <c r="H146" s="375"/>
      <c r="I146" s="375"/>
      <c r="J146" s="480"/>
      <c r="K146" s="480"/>
    </row>
    <row r="147" spans="1:11" s="263" customFormat="1" ht="12.75" customHeight="1">
      <c r="A147" s="978" t="s">
        <v>1090</v>
      </c>
      <c r="B147" s="978"/>
      <c r="C147" s="978"/>
      <c r="D147" s="978"/>
      <c r="E147" s="978"/>
      <c r="F147" s="978"/>
      <c r="G147" s="978"/>
      <c r="H147" s="978"/>
      <c r="I147" s="561"/>
      <c r="J147" s="480"/>
      <c r="K147" s="480"/>
    </row>
    <row r="148" spans="1:11" s="263" customFormat="1" ht="12.75" customHeight="1">
      <c r="A148" s="897" t="s">
        <v>1158</v>
      </c>
      <c r="B148" s="897"/>
      <c r="C148" s="898"/>
      <c r="D148" s="899">
        <v>0.20034676279177588</v>
      </c>
      <c r="E148" s="561"/>
      <c r="F148" s="561"/>
      <c r="G148" s="561"/>
      <c r="H148" s="561"/>
      <c r="I148" s="561"/>
      <c r="J148" s="480"/>
      <c r="K148" s="480"/>
    </row>
    <row r="149" spans="1:11" s="263" customFormat="1" ht="12.75" customHeight="1">
      <c r="A149" s="1187" t="s">
        <v>691</v>
      </c>
      <c r="B149" s="1187"/>
      <c r="C149" s="1187"/>
      <c r="D149" s="1187"/>
      <c r="E149" s="1187"/>
      <c r="F149" s="1187"/>
      <c r="G149" s="1187"/>
      <c r="H149" s="1187"/>
      <c r="I149" s="1187"/>
      <c r="J149" s="1187"/>
      <c r="K149" s="186"/>
    </row>
    <row r="150" spans="1:11" s="263" customFormat="1" ht="12.75" customHeight="1">
      <c r="A150" s="1187" t="s">
        <v>692</v>
      </c>
      <c r="B150" s="1187"/>
      <c r="C150" s="1187"/>
      <c r="D150" s="1187"/>
      <c r="E150" s="1187"/>
      <c r="F150" s="1187"/>
      <c r="G150" s="1187"/>
      <c r="H150" s="1187"/>
      <c r="I150" s="186"/>
      <c r="J150" s="186"/>
      <c r="K150" s="186"/>
    </row>
    <row r="151" spans="1:11" s="263" customFormat="1" ht="12.75" customHeight="1">
      <c r="A151" s="1187" t="str">
        <f>IF(L101&gt;0,"(4) Estão incluídas nas transferências provenientes da União as transferências da Receita de Ajuda Financeiras aos Municipios - AFM que foram aplicadas no combate a COVID-19.","")</f>
        <v/>
      </c>
      <c r="B151" s="1187"/>
      <c r="C151" s="1187"/>
      <c r="D151" s="1187"/>
      <c r="E151" s="1187"/>
      <c r="F151" s="1187"/>
      <c r="G151" s="1187"/>
      <c r="H151" s="1187"/>
      <c r="I151" s="186"/>
      <c r="J151" s="186"/>
      <c r="K151" s="186"/>
    </row>
    <row r="152" spans="1:11" s="263" customFormat="1">
      <c r="A152" s="329"/>
      <c r="B152" s="329"/>
      <c r="C152" s="375"/>
      <c r="D152" s="375"/>
      <c r="E152" s="480"/>
      <c r="F152" s="480"/>
      <c r="G152" s="480"/>
      <c r="H152" s="375"/>
      <c r="I152" s="375"/>
      <c r="J152" s="480"/>
      <c r="K152" s="480"/>
    </row>
    <row r="153" spans="1:11" s="263" customFormat="1" ht="21" customHeight="1">
      <c r="A153" s="329" t="s">
        <v>122</v>
      </c>
      <c r="B153" s="329"/>
      <c r="C153" s="375"/>
      <c r="D153" s="375"/>
      <c r="E153" s="480"/>
      <c r="F153" s="480"/>
      <c r="G153" s="480"/>
      <c r="H153" s="375"/>
      <c r="I153" s="375"/>
      <c r="J153" s="480"/>
      <c r="K153" s="480"/>
    </row>
    <row r="154" spans="1:11" s="263" customFormat="1">
      <c r="A154" s="329" t="s">
        <v>122</v>
      </c>
      <c r="B154" s="329"/>
      <c r="C154" s="375"/>
      <c r="D154" s="375"/>
      <c r="E154" s="480"/>
      <c r="F154" s="480"/>
      <c r="G154" s="480"/>
      <c r="H154" s="375"/>
      <c r="I154" s="375"/>
      <c r="J154" s="480"/>
      <c r="K154" s="480"/>
    </row>
    <row r="155" spans="1:11" s="263" customFormat="1" ht="12.75" customHeight="1">
      <c r="A155" s="329" t="s">
        <v>122</v>
      </c>
      <c r="B155" s="329"/>
      <c r="C155" s="375"/>
      <c r="D155" s="375"/>
      <c r="E155" s="480"/>
      <c r="F155" s="480"/>
      <c r="G155" s="375"/>
      <c r="H155" s="375"/>
      <c r="I155" s="375"/>
      <c r="J155" s="480"/>
      <c r="K155" s="480"/>
    </row>
    <row r="156" spans="1:11">
      <c r="A156" s="329" t="s">
        <v>122</v>
      </c>
      <c r="B156" s="329"/>
      <c r="H156" s="491"/>
      <c r="I156" s="491"/>
    </row>
  </sheetData>
  <mergeCells count="110">
    <mergeCell ref="A150:H150"/>
    <mergeCell ref="A151:H151"/>
    <mergeCell ref="K108:K109"/>
    <mergeCell ref="A132:B132"/>
    <mergeCell ref="A134:B136"/>
    <mergeCell ref="C134:C135"/>
    <mergeCell ref="D134:D135"/>
    <mergeCell ref="E134:F134"/>
    <mergeCell ref="G134:H134"/>
    <mergeCell ref="I134:J134"/>
    <mergeCell ref="K134:K135"/>
    <mergeCell ref="G98:H98"/>
    <mergeCell ref="I98:J98"/>
    <mergeCell ref="A105:D105"/>
    <mergeCell ref="A106:D106"/>
    <mergeCell ref="A108:B110"/>
    <mergeCell ref="C108:C109"/>
    <mergeCell ref="D108:D109"/>
    <mergeCell ref="E108:F108"/>
    <mergeCell ref="G108:H108"/>
    <mergeCell ref="A102:D102"/>
    <mergeCell ref="A103:D103"/>
    <mergeCell ref="A104:D104"/>
    <mergeCell ref="G64:K64"/>
    <mergeCell ref="H65:J65"/>
    <mergeCell ref="A68:F68"/>
    <mergeCell ref="A69:F69"/>
    <mergeCell ref="A70:F70"/>
    <mergeCell ref="A71:F71"/>
    <mergeCell ref="A75:K75"/>
    <mergeCell ref="A76:A77"/>
    <mergeCell ref="A83:I83"/>
    <mergeCell ref="A64:F67"/>
    <mergeCell ref="K25:K26"/>
    <mergeCell ref="A51:E52"/>
    <mergeCell ref="F51:G51"/>
    <mergeCell ref="H51:I51"/>
    <mergeCell ref="J51:K51"/>
    <mergeCell ref="F52:G52"/>
    <mergeCell ref="H52:I52"/>
    <mergeCell ref="J52:K52"/>
    <mergeCell ref="A53:E53"/>
    <mergeCell ref="A25:B27"/>
    <mergeCell ref="C25:C26"/>
    <mergeCell ref="D25:D26"/>
    <mergeCell ref="E25:F25"/>
    <mergeCell ref="G25:H25"/>
    <mergeCell ref="I25:J25"/>
    <mergeCell ref="G8:H9"/>
    <mergeCell ref="I8:K8"/>
    <mergeCell ref="I9:J9"/>
    <mergeCell ref="E10:F10"/>
    <mergeCell ref="G10:H10"/>
    <mergeCell ref="I10:J10"/>
    <mergeCell ref="A1:K1"/>
    <mergeCell ref="A2:K2"/>
    <mergeCell ref="A3:K3"/>
    <mergeCell ref="A4:K4"/>
    <mergeCell ref="A5:K5"/>
    <mergeCell ref="A6:G6"/>
    <mergeCell ref="A16:D16"/>
    <mergeCell ref="A17:D17"/>
    <mergeCell ref="A18:D18"/>
    <mergeCell ref="A13:D13"/>
    <mergeCell ref="A14:D14"/>
    <mergeCell ref="A15:D15"/>
    <mergeCell ref="A12:D12"/>
    <mergeCell ref="A8:D10"/>
    <mergeCell ref="E8:F9"/>
    <mergeCell ref="A24:D24"/>
    <mergeCell ref="A22:D22"/>
    <mergeCell ref="A23:D23"/>
    <mergeCell ref="A19:D19"/>
    <mergeCell ref="A20:D20"/>
    <mergeCell ref="A21:D21"/>
    <mergeCell ref="A61:E61"/>
    <mergeCell ref="A62:E62"/>
    <mergeCell ref="H59:I59"/>
    <mergeCell ref="A54:E54"/>
    <mergeCell ref="A55:E55"/>
    <mergeCell ref="A56:E56"/>
    <mergeCell ref="A57:E57"/>
    <mergeCell ref="A58:E58"/>
    <mergeCell ref="H58:I58"/>
    <mergeCell ref="A59:E59"/>
    <mergeCell ref="A60:E60"/>
    <mergeCell ref="A93:F93"/>
    <mergeCell ref="G106:H106"/>
    <mergeCell ref="A99:D99"/>
    <mergeCell ref="A100:D100"/>
    <mergeCell ref="A101:D101"/>
    <mergeCell ref="I108:J108"/>
    <mergeCell ref="A147:H147"/>
    <mergeCell ref="A149:J149"/>
    <mergeCell ref="A84:I84"/>
    <mergeCell ref="J84:K84"/>
    <mergeCell ref="A85:I85"/>
    <mergeCell ref="A87:F90"/>
    <mergeCell ref="G87:K87"/>
    <mergeCell ref="G88:G89"/>
    <mergeCell ref="H88:J88"/>
    <mergeCell ref="A91:F91"/>
    <mergeCell ref="A92:F92"/>
    <mergeCell ref="A94:F94"/>
    <mergeCell ref="A96:D98"/>
    <mergeCell ref="E96:F97"/>
    <mergeCell ref="G96:H97"/>
    <mergeCell ref="I96:K96"/>
    <mergeCell ref="I97:J97"/>
    <mergeCell ref="E98:F98"/>
  </mergeCells>
  <pageMargins left="0.511811024" right="0.511811024" top="0.78740157499999996" bottom="0.78740157499999996" header="0.31496062000000002" footer="0.31496062000000002"/>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B75E3-3E75-4301-AF01-CBBA0DDEBCD5}">
  <sheetPr codeName="Planilha12"/>
  <dimension ref="A1:M96"/>
  <sheetViews>
    <sheetView workbookViewId="0">
      <selection sqref="A1:M1"/>
    </sheetView>
  </sheetViews>
  <sheetFormatPr defaultRowHeight="15"/>
  <cols>
    <col min="1" max="1" width="40.28515625" style="332" customWidth="1"/>
    <col min="2" max="2" width="13.5703125" style="332" customWidth="1"/>
    <col min="3" max="11" width="15.140625" style="332" customWidth="1"/>
    <col min="12" max="12" width="15.28515625" style="332" customWidth="1"/>
    <col min="13" max="13" width="16" style="332" customWidth="1"/>
    <col min="14" max="16384" width="9.140625" style="332"/>
  </cols>
  <sheetData>
    <row r="1" spans="1:13">
      <c r="A1" s="1114" t="s">
        <v>0</v>
      </c>
      <c r="B1" s="1114"/>
      <c r="C1" s="1114"/>
      <c r="D1" s="1114"/>
      <c r="E1" s="1114"/>
      <c r="F1" s="1114"/>
      <c r="G1" s="1114"/>
      <c r="H1" s="1114"/>
      <c r="I1" s="1114"/>
      <c r="J1" s="1114"/>
      <c r="K1" s="1114"/>
      <c r="L1" s="1114"/>
      <c r="M1" s="1114"/>
    </row>
    <row r="2" spans="1:13">
      <c r="A2" s="1101" t="s">
        <v>1</v>
      </c>
      <c r="B2" s="1101"/>
      <c r="C2" s="1101"/>
      <c r="D2" s="1101"/>
      <c r="E2" s="1101"/>
      <c r="F2" s="1101"/>
      <c r="G2" s="1101"/>
      <c r="H2" s="1101"/>
      <c r="I2" s="1101"/>
      <c r="J2" s="1101"/>
      <c r="K2" s="1101"/>
      <c r="L2" s="1101"/>
      <c r="M2" s="1101"/>
    </row>
    <row r="3" spans="1:13">
      <c r="A3" s="1114" t="s">
        <v>694</v>
      </c>
      <c r="B3" s="1114"/>
      <c r="C3" s="1114"/>
      <c r="D3" s="1114"/>
      <c r="E3" s="1114"/>
      <c r="F3" s="1114"/>
      <c r="G3" s="1114"/>
      <c r="H3" s="1114"/>
      <c r="I3" s="1114"/>
      <c r="J3" s="1114"/>
      <c r="K3" s="1114"/>
      <c r="L3" s="1114"/>
      <c r="M3" s="1114"/>
    </row>
    <row r="4" spans="1:13">
      <c r="A4" s="1101" t="s">
        <v>406</v>
      </c>
      <c r="B4" s="1101"/>
      <c r="C4" s="1101"/>
      <c r="D4" s="1101"/>
      <c r="E4" s="1101"/>
      <c r="F4" s="1101"/>
      <c r="G4" s="1101"/>
      <c r="H4" s="1101"/>
      <c r="I4" s="1101"/>
      <c r="J4" s="1101"/>
      <c r="K4" s="1101"/>
      <c r="L4" s="1101"/>
      <c r="M4" s="1101"/>
    </row>
    <row r="5" spans="1:13">
      <c r="A5" s="1101" t="s">
        <v>1108</v>
      </c>
      <c r="B5" s="1101"/>
      <c r="C5" s="1101"/>
      <c r="D5" s="1101"/>
      <c r="E5" s="1101"/>
      <c r="F5" s="1101"/>
      <c r="G5" s="1101"/>
      <c r="H5" s="1101"/>
      <c r="I5" s="1101"/>
      <c r="J5" s="1101"/>
      <c r="K5" s="1101"/>
      <c r="L5" s="1101"/>
      <c r="M5" s="1101"/>
    </row>
    <row r="7" spans="1:13">
      <c r="A7" s="332" t="s">
        <v>695</v>
      </c>
      <c r="M7" s="562">
        <v>1</v>
      </c>
    </row>
    <row r="8" spans="1:13">
      <c r="A8" s="1232" t="s">
        <v>696</v>
      </c>
      <c r="B8" s="1232"/>
      <c r="C8" s="1232"/>
      <c r="D8" s="1232"/>
      <c r="E8" s="1233"/>
      <c r="F8" s="907"/>
      <c r="G8" s="1238" t="s">
        <v>697</v>
      </c>
      <c r="H8" s="1238"/>
      <c r="I8" s="1239"/>
      <c r="J8" s="907"/>
      <c r="K8" s="1240" t="s">
        <v>883</v>
      </c>
      <c r="L8" s="1240"/>
      <c r="M8" s="1240"/>
    </row>
    <row r="9" spans="1:13">
      <c r="A9" s="1234"/>
      <c r="B9" s="1234"/>
      <c r="C9" s="1234"/>
      <c r="D9" s="1234"/>
      <c r="E9" s="1235"/>
      <c r="F9" s="908"/>
      <c r="G9" s="1234" t="s">
        <v>1091</v>
      </c>
      <c r="H9" s="1242"/>
      <c r="I9" s="1243"/>
      <c r="J9" s="908"/>
      <c r="K9" s="1241"/>
      <c r="L9" s="1241"/>
      <c r="M9" s="1241"/>
    </row>
    <row r="10" spans="1:13">
      <c r="A10" s="1234"/>
      <c r="B10" s="1234"/>
      <c r="C10" s="1234"/>
      <c r="D10" s="1234"/>
      <c r="E10" s="1235"/>
      <c r="F10" s="909"/>
      <c r="G10" s="1244" t="s">
        <v>566</v>
      </c>
      <c r="H10" s="1245"/>
      <c r="I10" s="1246"/>
      <c r="J10" s="909"/>
      <c r="K10" s="1244" t="s">
        <v>1092</v>
      </c>
      <c r="L10" s="1245"/>
      <c r="M10" s="1245"/>
    </row>
    <row r="11" spans="1:13">
      <c r="A11" s="1236"/>
      <c r="B11" s="1236"/>
      <c r="C11" s="1236"/>
      <c r="D11" s="1236"/>
      <c r="E11" s="1237"/>
      <c r="F11" s="910"/>
      <c r="G11" s="1247"/>
      <c r="H11" s="1247"/>
      <c r="I11" s="1248"/>
      <c r="J11" s="910"/>
      <c r="K11" s="847"/>
      <c r="L11" s="847"/>
      <c r="M11" s="847"/>
    </row>
    <row r="12" spans="1:13">
      <c r="A12" s="395"/>
      <c r="B12" s="911"/>
      <c r="C12" s="911"/>
      <c r="D12" s="911"/>
      <c r="E12" s="912"/>
      <c r="F12" s="913"/>
      <c r="G12" s="911"/>
      <c r="H12" s="911"/>
      <c r="I12" s="912"/>
      <c r="J12" s="913"/>
      <c r="K12" s="911"/>
      <c r="L12" s="911"/>
      <c r="M12" s="911"/>
    </row>
    <row r="13" spans="1:13">
      <c r="A13" s="332" t="s">
        <v>698</v>
      </c>
      <c r="B13" s="359"/>
      <c r="C13" s="359"/>
      <c r="D13" s="359"/>
      <c r="E13" s="914"/>
      <c r="F13" s="915"/>
      <c r="H13" s="359"/>
      <c r="I13" s="359">
        <v>0</v>
      </c>
      <c r="J13" s="915"/>
      <c r="L13" s="359"/>
      <c r="M13" s="359">
        <v>0</v>
      </c>
    </row>
    <row r="14" spans="1:13">
      <c r="A14" s="916" t="s">
        <v>699</v>
      </c>
      <c r="B14" s="359"/>
      <c r="C14" s="359"/>
      <c r="D14" s="359"/>
      <c r="E14" s="914"/>
      <c r="F14" s="915"/>
      <c r="H14" s="359"/>
      <c r="I14" s="359">
        <v>0</v>
      </c>
      <c r="J14" s="915"/>
      <c r="L14" s="359"/>
      <c r="M14" s="359">
        <v>0</v>
      </c>
    </row>
    <row r="15" spans="1:13">
      <c r="A15" s="825"/>
      <c r="B15" s="917"/>
      <c r="C15" s="917"/>
      <c r="D15" s="917"/>
      <c r="E15" s="918"/>
      <c r="F15" s="919"/>
      <c r="G15" s="917"/>
      <c r="H15" s="917"/>
      <c r="I15" s="918"/>
      <c r="J15" s="919"/>
      <c r="K15" s="917"/>
      <c r="L15" s="917"/>
      <c r="M15" s="917"/>
    </row>
    <row r="16" spans="1:13">
      <c r="A16" s="395"/>
      <c r="B16" s="911"/>
      <c r="C16" s="911"/>
      <c r="D16" s="911"/>
      <c r="E16" s="912"/>
      <c r="F16" s="913"/>
      <c r="G16" s="911"/>
      <c r="H16" s="911"/>
      <c r="I16" s="912"/>
      <c r="J16" s="913"/>
      <c r="K16" s="911"/>
      <c r="L16" s="911"/>
      <c r="M16" s="911"/>
    </row>
    <row r="17" spans="1:13">
      <c r="A17" s="332" t="s">
        <v>700</v>
      </c>
      <c r="B17" s="359"/>
      <c r="C17" s="359"/>
      <c r="D17" s="359"/>
      <c r="E17" s="914"/>
      <c r="F17" s="915"/>
      <c r="H17" s="359"/>
      <c r="I17" s="359">
        <v>740000</v>
      </c>
      <c r="J17" s="915"/>
      <c r="L17" s="359"/>
      <c r="M17" s="359">
        <v>1241933.0600000003</v>
      </c>
    </row>
    <row r="18" spans="1:13">
      <c r="A18" s="1249" t="s">
        <v>701</v>
      </c>
      <c r="B18" s="1249"/>
      <c r="C18" s="1249"/>
      <c r="D18" s="1249"/>
      <c r="E18" s="914"/>
      <c r="F18" s="915"/>
      <c r="H18" s="359"/>
      <c r="I18" s="359">
        <v>0</v>
      </c>
      <c r="J18" s="915"/>
      <c r="L18" s="359"/>
      <c r="M18" s="359">
        <v>0</v>
      </c>
    </row>
    <row r="19" spans="1:13">
      <c r="A19" s="920" t="s">
        <v>702</v>
      </c>
      <c r="B19" s="359"/>
      <c r="C19" s="359"/>
      <c r="D19" s="359"/>
      <c r="E19" s="914"/>
      <c r="F19" s="915"/>
      <c r="H19" s="359"/>
      <c r="I19" s="359">
        <v>0</v>
      </c>
      <c r="J19" s="915"/>
      <c r="L19" s="359"/>
      <c r="M19" s="359">
        <v>0</v>
      </c>
    </row>
    <row r="20" spans="1:13">
      <c r="A20" s="916" t="s">
        <v>1093</v>
      </c>
      <c r="B20" s="359"/>
      <c r="C20" s="359"/>
      <c r="D20" s="359"/>
      <c r="E20" s="914"/>
      <c r="F20" s="915"/>
      <c r="H20" s="359"/>
      <c r="I20" s="359">
        <v>740000</v>
      </c>
      <c r="J20" s="915"/>
      <c r="L20" s="359"/>
      <c r="M20" s="359">
        <v>1241933.0600000003</v>
      </c>
    </row>
    <row r="21" spans="1:13">
      <c r="A21" s="825"/>
      <c r="B21" s="917"/>
      <c r="C21" s="917"/>
      <c r="D21" s="917"/>
      <c r="E21" s="918"/>
      <c r="F21" s="919"/>
      <c r="G21" s="917"/>
      <c r="H21" s="917"/>
      <c r="I21" s="918"/>
      <c r="J21" s="919"/>
      <c r="K21" s="917"/>
      <c r="L21" s="917"/>
      <c r="M21" s="917"/>
    </row>
    <row r="22" spans="1:13">
      <c r="A22" s="395"/>
      <c r="B22" s="911"/>
      <c r="C22" s="911"/>
      <c r="D22" s="911"/>
      <c r="E22" s="912"/>
      <c r="F22" s="913"/>
      <c r="G22" s="911"/>
      <c r="H22" s="911"/>
      <c r="I22" s="912"/>
      <c r="J22" s="913"/>
      <c r="K22" s="911"/>
      <c r="L22" s="911"/>
      <c r="M22" s="911"/>
    </row>
    <row r="23" spans="1:13">
      <c r="A23" s="333" t="s">
        <v>703</v>
      </c>
      <c r="B23" s="359"/>
      <c r="C23" s="359"/>
      <c r="D23" s="359"/>
      <c r="E23" s="914"/>
      <c r="F23" s="915"/>
      <c r="H23" s="359"/>
      <c r="I23" s="359">
        <v>526078240.5</v>
      </c>
      <c r="J23" s="915"/>
      <c r="L23" s="359"/>
      <c r="M23" s="359">
        <v>526078240.5</v>
      </c>
    </row>
    <row r="24" spans="1:13">
      <c r="A24" s="916" t="s">
        <v>704</v>
      </c>
      <c r="B24" s="359"/>
      <c r="C24" s="359"/>
      <c r="D24" s="359"/>
      <c r="E24" s="914"/>
      <c r="F24" s="915"/>
      <c r="H24" s="359"/>
      <c r="I24" s="359">
        <v>292754000</v>
      </c>
      <c r="J24" s="915"/>
      <c r="L24" s="359"/>
      <c r="M24" s="359">
        <v>292754000</v>
      </c>
    </row>
    <row r="25" spans="1:13">
      <c r="A25" s="916" t="s">
        <v>705</v>
      </c>
      <c r="B25" s="359"/>
      <c r="C25" s="359"/>
      <c r="D25" s="359"/>
      <c r="E25" s="914"/>
      <c r="F25" s="915"/>
      <c r="H25" s="359"/>
      <c r="I25" s="359">
        <v>233324240.5</v>
      </c>
      <c r="J25" s="915"/>
      <c r="L25" s="359"/>
      <c r="M25" s="359">
        <v>233324240.5</v>
      </c>
    </row>
    <row r="26" spans="1:13">
      <c r="A26" s="916" t="s">
        <v>706</v>
      </c>
      <c r="B26" s="359"/>
      <c r="C26" s="359"/>
      <c r="D26" s="359"/>
      <c r="E26" s="914"/>
      <c r="F26" s="915"/>
      <c r="H26" s="359"/>
      <c r="I26" s="359">
        <v>0</v>
      </c>
      <c r="J26" s="915"/>
      <c r="L26" s="359"/>
      <c r="M26" s="359">
        <v>0</v>
      </c>
    </row>
    <row r="27" spans="1:13">
      <c r="A27" s="916" t="s">
        <v>707</v>
      </c>
      <c r="B27" s="359"/>
      <c r="C27" s="359"/>
      <c r="D27" s="359"/>
      <c r="E27" s="914"/>
      <c r="F27" s="915"/>
      <c r="H27" s="359"/>
      <c r="I27" s="359">
        <v>0</v>
      </c>
      <c r="J27" s="915"/>
      <c r="L27" s="359"/>
      <c r="M27" s="359">
        <v>0</v>
      </c>
    </row>
    <row r="28" spans="1:13">
      <c r="A28" s="825"/>
      <c r="B28" s="917"/>
      <c r="C28" s="917"/>
      <c r="D28" s="917"/>
      <c r="E28" s="918"/>
      <c r="F28" s="919"/>
      <c r="G28" s="917"/>
      <c r="H28" s="917"/>
      <c r="I28" s="918"/>
      <c r="J28" s="919"/>
      <c r="K28" s="917"/>
      <c r="L28" s="917"/>
      <c r="M28" s="917"/>
    </row>
    <row r="29" spans="1:13">
      <c r="C29" s="371"/>
      <c r="D29" s="921">
        <v>812311001</v>
      </c>
      <c r="E29" s="921">
        <f t="shared" ref="E29:M29" si="0">D29+1</f>
        <v>812311002</v>
      </c>
      <c r="F29" s="921">
        <f t="shared" si="0"/>
        <v>812311003</v>
      </c>
      <c r="G29" s="921">
        <f t="shared" si="0"/>
        <v>812311004</v>
      </c>
      <c r="H29" s="921">
        <f t="shared" si="0"/>
        <v>812311005</v>
      </c>
      <c r="I29" s="921">
        <f t="shared" si="0"/>
        <v>812311006</v>
      </c>
      <c r="J29" s="921">
        <f t="shared" si="0"/>
        <v>812311007</v>
      </c>
      <c r="K29" s="921">
        <f t="shared" si="0"/>
        <v>812311008</v>
      </c>
      <c r="L29" s="921">
        <f t="shared" si="0"/>
        <v>812311009</v>
      </c>
      <c r="M29" s="921">
        <f t="shared" si="0"/>
        <v>812311010</v>
      </c>
    </row>
    <row r="30" spans="1:13">
      <c r="A30" s="706"/>
      <c r="B30" s="906"/>
      <c r="C30" s="1219" t="s">
        <v>566</v>
      </c>
      <c r="D30" s="1219" t="s">
        <v>1094</v>
      </c>
      <c r="E30" s="563"/>
      <c r="F30" s="563"/>
      <c r="G30" s="563"/>
      <c r="H30" s="563"/>
      <c r="I30" s="563"/>
      <c r="J30" s="563"/>
      <c r="K30" s="563"/>
      <c r="L30" s="563"/>
      <c r="M30" s="564"/>
    </row>
    <row r="31" spans="1:13">
      <c r="A31" s="922" t="s">
        <v>708</v>
      </c>
      <c r="B31" s="923"/>
      <c r="C31" s="1220"/>
      <c r="D31" s="1220"/>
      <c r="E31" s="565">
        <v>2025</v>
      </c>
      <c r="F31" s="565">
        <f t="shared" ref="F31:M31" si="1">E31+1</f>
        <v>2026</v>
      </c>
      <c r="G31" s="565">
        <f t="shared" si="1"/>
        <v>2027</v>
      </c>
      <c r="H31" s="565">
        <f t="shared" si="1"/>
        <v>2028</v>
      </c>
      <c r="I31" s="565">
        <f t="shared" si="1"/>
        <v>2029</v>
      </c>
      <c r="J31" s="565">
        <f t="shared" si="1"/>
        <v>2030</v>
      </c>
      <c r="K31" s="565">
        <f t="shared" si="1"/>
        <v>2031</v>
      </c>
      <c r="L31" s="565">
        <f t="shared" si="1"/>
        <v>2032</v>
      </c>
      <c r="M31" s="566">
        <f t="shared" si="1"/>
        <v>2033</v>
      </c>
    </row>
    <row r="32" spans="1:13">
      <c r="A32" s="847"/>
      <c r="B32" s="567"/>
      <c r="C32" s="1221"/>
      <c r="D32" s="1221"/>
      <c r="E32" s="568"/>
      <c r="F32" s="568"/>
      <c r="G32" s="568"/>
      <c r="H32" s="568"/>
      <c r="I32" s="568"/>
      <c r="J32" s="568"/>
      <c r="K32" s="568"/>
      <c r="L32" s="568"/>
      <c r="M32" s="910"/>
    </row>
    <row r="33" spans="1:13" ht="25.5" customHeight="1">
      <c r="A33" s="1222" t="s">
        <v>1095</v>
      </c>
      <c r="B33" s="1223"/>
      <c r="C33" s="377">
        <v>3420000</v>
      </c>
      <c r="D33" s="377">
        <v>33012000</v>
      </c>
      <c r="E33" s="377">
        <v>13200000</v>
      </c>
      <c r="F33" s="377">
        <v>13200000</v>
      </c>
      <c r="G33" s="377">
        <v>13200000</v>
      </c>
      <c r="H33" s="377">
        <v>13200000</v>
      </c>
      <c r="I33" s="377">
        <v>13200000</v>
      </c>
      <c r="J33" s="377">
        <v>13200000</v>
      </c>
      <c r="K33" s="377">
        <v>13200000</v>
      </c>
      <c r="L33" s="377">
        <v>13200000</v>
      </c>
      <c r="M33" s="924">
        <v>13200000</v>
      </c>
    </row>
    <row r="34" spans="1:13">
      <c r="B34" s="925"/>
      <c r="C34" s="128"/>
      <c r="D34" s="128"/>
      <c r="E34" s="128"/>
      <c r="F34" s="128"/>
      <c r="G34" s="128"/>
      <c r="H34" s="128"/>
      <c r="I34" s="128"/>
      <c r="J34" s="128"/>
      <c r="K34" s="128"/>
      <c r="L34" s="128"/>
      <c r="M34" s="379"/>
    </row>
    <row r="35" spans="1:13">
      <c r="A35" s="333" t="s">
        <v>1096</v>
      </c>
      <c r="B35" s="925"/>
      <c r="C35" s="128">
        <v>3420000</v>
      </c>
      <c r="D35" s="128">
        <v>33012000</v>
      </c>
      <c r="E35" s="128">
        <v>13200000</v>
      </c>
      <c r="F35" s="128">
        <v>13200000</v>
      </c>
      <c r="G35" s="128">
        <v>13200000</v>
      </c>
      <c r="H35" s="128">
        <v>13200000</v>
      </c>
      <c r="I35" s="128">
        <v>13200000</v>
      </c>
      <c r="J35" s="128">
        <v>13200000</v>
      </c>
      <c r="K35" s="128">
        <v>13200000</v>
      </c>
      <c r="L35" s="128">
        <v>13200000</v>
      </c>
      <c r="M35" s="379">
        <v>13200000</v>
      </c>
    </row>
    <row r="36" spans="1:13">
      <c r="A36" s="1224" t="s">
        <v>1097</v>
      </c>
      <c r="B36" s="1225"/>
      <c r="C36" s="128">
        <v>3420000</v>
      </c>
      <c r="D36" s="128">
        <v>33012000</v>
      </c>
      <c r="E36" s="128">
        <v>13200000</v>
      </c>
      <c r="F36" s="128">
        <v>13200000</v>
      </c>
      <c r="G36" s="128">
        <v>13200000</v>
      </c>
      <c r="H36" s="128">
        <v>13200000</v>
      </c>
      <c r="I36" s="128">
        <v>13200000</v>
      </c>
      <c r="J36" s="128">
        <v>13200000</v>
      </c>
      <c r="K36" s="128">
        <v>13200000</v>
      </c>
      <c r="L36" s="128">
        <v>13200000</v>
      </c>
      <c r="M36" s="379">
        <v>13200000</v>
      </c>
    </row>
    <row r="37" spans="1:13">
      <c r="B37" s="925"/>
      <c r="C37" s="128"/>
      <c r="D37" s="128"/>
      <c r="E37" s="128"/>
      <c r="F37" s="128"/>
      <c r="G37" s="128"/>
      <c r="H37" s="128"/>
      <c r="I37" s="128"/>
      <c r="J37" s="128"/>
      <c r="K37" s="128"/>
      <c r="L37" s="128"/>
      <c r="M37" s="379"/>
    </row>
    <row r="38" spans="1:13">
      <c r="A38" s="333" t="s">
        <v>1098</v>
      </c>
      <c r="B38" s="925"/>
      <c r="C38" s="128"/>
      <c r="D38" s="128"/>
      <c r="E38" s="128"/>
      <c r="F38" s="128"/>
      <c r="G38" s="128"/>
      <c r="H38" s="128"/>
      <c r="I38" s="128"/>
      <c r="J38" s="128"/>
      <c r="K38" s="128"/>
      <c r="L38" s="128"/>
      <c r="M38" s="379"/>
    </row>
    <row r="39" spans="1:13">
      <c r="A39" s="825"/>
      <c r="B39" s="926"/>
      <c r="C39" s="140"/>
      <c r="D39" s="140"/>
      <c r="E39" s="140"/>
      <c r="F39" s="140"/>
      <c r="G39" s="140"/>
      <c r="H39" s="140"/>
      <c r="I39" s="140"/>
      <c r="J39" s="140"/>
      <c r="K39" s="140"/>
      <c r="L39" s="140"/>
      <c r="M39" s="927"/>
    </row>
    <row r="40" spans="1:13">
      <c r="A40" s="1222" t="s">
        <v>1099</v>
      </c>
      <c r="B40" s="1223"/>
      <c r="C40" s="377">
        <f t="shared" ref="C40:M40" si="2">C42+C45</f>
        <v>0</v>
      </c>
      <c r="D40" s="377">
        <f t="shared" si="2"/>
        <v>0</v>
      </c>
      <c r="E40" s="377">
        <f t="shared" si="2"/>
        <v>0</v>
      </c>
      <c r="F40" s="377">
        <f t="shared" si="2"/>
        <v>0</v>
      </c>
      <c r="G40" s="377">
        <f t="shared" si="2"/>
        <v>0</v>
      </c>
      <c r="H40" s="377">
        <f t="shared" si="2"/>
        <v>0</v>
      </c>
      <c r="I40" s="377">
        <f t="shared" si="2"/>
        <v>0</v>
      </c>
      <c r="J40" s="377">
        <f t="shared" si="2"/>
        <v>0</v>
      </c>
      <c r="K40" s="377">
        <f t="shared" si="2"/>
        <v>0</v>
      </c>
      <c r="L40" s="377">
        <f t="shared" si="2"/>
        <v>0</v>
      </c>
      <c r="M40" s="924">
        <f t="shared" si="2"/>
        <v>0</v>
      </c>
    </row>
    <row r="41" spans="1:13">
      <c r="B41" s="925"/>
      <c r="C41" s="128"/>
      <c r="D41" s="128"/>
      <c r="E41" s="128"/>
      <c r="F41" s="128"/>
      <c r="G41" s="128"/>
      <c r="H41" s="128"/>
      <c r="I41" s="128"/>
      <c r="J41" s="128"/>
      <c r="K41" s="128"/>
      <c r="L41" s="128"/>
      <c r="M41" s="379"/>
    </row>
    <row r="42" spans="1:13">
      <c r="A42" s="333" t="s">
        <v>1100</v>
      </c>
      <c r="B42" s="925"/>
      <c r="C42" s="128"/>
      <c r="D42" s="128"/>
      <c r="E42" s="128"/>
      <c r="F42" s="128"/>
      <c r="G42" s="128"/>
      <c r="H42" s="128"/>
      <c r="I42" s="128"/>
      <c r="J42" s="128"/>
      <c r="K42" s="128"/>
      <c r="L42" s="128"/>
      <c r="M42" s="379"/>
    </row>
    <row r="43" spans="1:13">
      <c r="B43" s="925"/>
      <c r="C43" s="128"/>
      <c r="D43" s="128"/>
      <c r="E43" s="128"/>
      <c r="F43" s="128"/>
      <c r="G43" s="128"/>
      <c r="H43" s="128"/>
      <c r="I43" s="128"/>
      <c r="J43" s="128"/>
      <c r="K43" s="128"/>
      <c r="L43" s="128"/>
      <c r="M43" s="379"/>
    </row>
    <row r="44" spans="1:13">
      <c r="A44" s="333" t="s">
        <v>1101</v>
      </c>
      <c r="B44" s="925"/>
      <c r="C44" s="128"/>
      <c r="D44" s="128"/>
      <c r="E44" s="128"/>
      <c r="F44" s="128"/>
      <c r="G44" s="128"/>
      <c r="H44" s="128"/>
      <c r="I44" s="128"/>
      <c r="J44" s="128"/>
      <c r="K44" s="128"/>
      <c r="L44" s="128"/>
      <c r="M44" s="379"/>
    </row>
    <row r="45" spans="1:13">
      <c r="A45" s="825"/>
      <c r="B45" s="926"/>
      <c r="C45" s="140"/>
      <c r="D45" s="140"/>
      <c r="E45" s="140"/>
      <c r="F45" s="140"/>
      <c r="G45" s="140"/>
      <c r="H45" s="140"/>
      <c r="I45" s="140"/>
      <c r="J45" s="140"/>
      <c r="K45" s="140"/>
      <c r="L45" s="140"/>
      <c r="M45" s="927"/>
    </row>
    <row r="46" spans="1:13">
      <c r="A46" s="928" t="s">
        <v>709</v>
      </c>
      <c r="B46" s="929"/>
      <c r="C46" s="930">
        <v>3420000</v>
      </c>
      <c r="D46" s="930">
        <v>33012000</v>
      </c>
      <c r="E46" s="930">
        <v>13200000</v>
      </c>
      <c r="F46" s="930">
        <v>13200000</v>
      </c>
      <c r="G46" s="930">
        <v>13200000</v>
      </c>
      <c r="H46" s="930">
        <v>13200000</v>
      </c>
      <c r="I46" s="930">
        <v>13200000</v>
      </c>
      <c r="J46" s="930">
        <v>13200000</v>
      </c>
      <c r="K46" s="930">
        <v>13200000</v>
      </c>
      <c r="L46" s="930">
        <v>13200000</v>
      </c>
      <c r="M46" s="931">
        <v>13200000</v>
      </c>
    </row>
    <row r="47" spans="1:13">
      <c r="A47" s="928" t="s">
        <v>710</v>
      </c>
      <c r="B47" s="929"/>
      <c r="C47" s="930">
        <v>10400167684.18</v>
      </c>
      <c r="D47" s="930">
        <v>11653829904.059999</v>
      </c>
      <c r="E47" s="930">
        <v>11772789958.339539</v>
      </c>
      <c r="F47" s="930">
        <v>11892964333.973577</v>
      </c>
      <c r="G47" s="930">
        <v>12014365426.52095</v>
      </c>
      <c r="H47" s="930">
        <v>12137005758.071974</v>
      </c>
      <c r="I47" s="930">
        <v>12260897978.540056</v>
      </c>
      <c r="J47" s="930">
        <v>12386054866.966486</v>
      </c>
      <c r="K47" s="930">
        <v>12512489332.838549</v>
      </c>
      <c r="L47" s="930">
        <v>12640214417.421093</v>
      </c>
      <c r="M47" s="931">
        <v>12769243295.10169</v>
      </c>
    </row>
    <row r="48" spans="1:13" ht="26.25">
      <c r="A48" s="932" t="s">
        <v>711</v>
      </c>
      <c r="B48" s="933"/>
      <c r="C48" s="790">
        <f t="shared" ref="C48:M48" si="3">C33</f>
        <v>3420000</v>
      </c>
      <c r="D48" s="790">
        <f t="shared" si="3"/>
        <v>33012000</v>
      </c>
      <c r="E48" s="790">
        <f t="shared" si="3"/>
        <v>13200000</v>
      </c>
      <c r="F48" s="790">
        <f t="shared" si="3"/>
        <v>13200000</v>
      </c>
      <c r="G48" s="790">
        <f t="shared" si="3"/>
        <v>13200000</v>
      </c>
      <c r="H48" s="790">
        <f t="shared" si="3"/>
        <v>13200000</v>
      </c>
      <c r="I48" s="790">
        <f t="shared" si="3"/>
        <v>13200000</v>
      </c>
      <c r="J48" s="790">
        <f t="shared" si="3"/>
        <v>13200000</v>
      </c>
      <c r="K48" s="790">
        <f t="shared" si="3"/>
        <v>13200000</v>
      </c>
      <c r="L48" s="790">
        <f t="shared" si="3"/>
        <v>13200000</v>
      </c>
      <c r="M48" s="791">
        <f t="shared" si="3"/>
        <v>13200000</v>
      </c>
    </row>
    <row r="49" spans="1:13" ht="26.25">
      <c r="A49" s="932" t="s">
        <v>712</v>
      </c>
      <c r="B49" s="934"/>
      <c r="C49" s="935">
        <f t="shared" ref="C49" si="4">ROUNDDOWN(C48/C47,4)</f>
        <v>2.9999999999999997E-4</v>
      </c>
      <c r="D49" s="935">
        <f>ROUNDDOWN(D48/D47,4)</f>
        <v>2.8E-3</v>
      </c>
      <c r="E49" s="935">
        <f>ROUNDDOWN(E48/E47,4)</f>
        <v>1.1000000000000001E-3</v>
      </c>
      <c r="F49" s="935">
        <f t="shared" ref="F49:M49" si="5">ROUNDDOWN(F48/F47,4)</f>
        <v>1.1000000000000001E-3</v>
      </c>
      <c r="G49" s="935">
        <f t="shared" si="5"/>
        <v>1E-3</v>
      </c>
      <c r="H49" s="935">
        <f t="shared" si="5"/>
        <v>1E-3</v>
      </c>
      <c r="I49" s="935">
        <f t="shared" si="5"/>
        <v>1E-3</v>
      </c>
      <c r="J49" s="935">
        <f t="shared" si="5"/>
        <v>1E-3</v>
      </c>
      <c r="K49" s="935">
        <f t="shared" si="5"/>
        <v>1E-3</v>
      </c>
      <c r="L49" s="935">
        <f t="shared" si="5"/>
        <v>1E-3</v>
      </c>
      <c r="M49" s="936">
        <f t="shared" si="5"/>
        <v>1E-3</v>
      </c>
    </row>
    <row r="50" spans="1:13">
      <c r="A50" s="332" t="s">
        <v>713</v>
      </c>
    </row>
    <row r="51" spans="1:13">
      <c r="A51" s="332" t="s">
        <v>714</v>
      </c>
    </row>
    <row r="52" spans="1:13" ht="27" customHeight="1">
      <c r="A52" s="1226" t="s">
        <v>1102</v>
      </c>
      <c r="B52" s="1227"/>
      <c r="C52" s="1227"/>
      <c r="D52" s="1227"/>
      <c r="E52" s="1227"/>
      <c r="F52" s="1227"/>
      <c r="G52" s="1227"/>
      <c r="H52" s="1227"/>
      <c r="I52" s="1227"/>
      <c r="J52" s="1227"/>
      <c r="K52" s="1227"/>
      <c r="L52" s="1227"/>
      <c r="M52" s="1227"/>
    </row>
    <row r="53" spans="1:13">
      <c r="A53" s="333"/>
    </row>
    <row r="54" spans="1:13">
      <c r="A54" s="569" t="s">
        <v>715</v>
      </c>
      <c r="B54" s="1217" t="s">
        <v>716</v>
      </c>
      <c r="C54" s="1218"/>
    </row>
    <row r="55" spans="1:13">
      <c r="A55" s="937">
        <v>2016</v>
      </c>
      <c r="B55" s="938">
        <v>0</v>
      </c>
      <c r="C55" s="939">
        <v>0.96724083110000003</v>
      </c>
    </row>
    <row r="56" spans="1:13">
      <c r="A56" s="937">
        <v>2017</v>
      </c>
      <c r="B56" s="940">
        <v>0</v>
      </c>
      <c r="C56" s="941">
        <v>1.0132286904400001</v>
      </c>
    </row>
    <row r="57" spans="1:13">
      <c r="A57" s="937">
        <v>2018</v>
      </c>
      <c r="B57" s="940">
        <v>0</v>
      </c>
      <c r="C57" s="941">
        <v>1.0178366675799999</v>
      </c>
    </row>
    <row r="58" spans="1:13">
      <c r="A58" s="937">
        <v>2019</v>
      </c>
      <c r="B58" s="940">
        <v>0</v>
      </c>
      <c r="C58" s="941">
        <v>1.0122077781800001</v>
      </c>
    </row>
    <row r="59" spans="1:13">
      <c r="A59" s="937">
        <v>2020</v>
      </c>
      <c r="B59" s="940">
        <v>0</v>
      </c>
      <c r="C59" s="941">
        <v>0.96723241217</v>
      </c>
    </row>
    <row r="60" spans="1:13">
      <c r="A60" s="937">
        <v>2021</v>
      </c>
      <c r="B60" s="940">
        <v>0</v>
      </c>
      <c r="C60" s="942">
        <v>1.04762604367</v>
      </c>
    </row>
    <row r="61" spans="1:13">
      <c r="A61" s="937">
        <v>2022</v>
      </c>
      <c r="B61" s="943">
        <v>0</v>
      </c>
      <c r="C61" s="942">
        <v>1.03016694354</v>
      </c>
    </row>
    <row r="62" spans="1:13">
      <c r="A62" s="937">
        <v>2023</v>
      </c>
      <c r="B62" s="944">
        <v>0</v>
      </c>
      <c r="C62" s="945">
        <v>1.0290848048500001</v>
      </c>
    </row>
    <row r="63" spans="1:13">
      <c r="A63" s="569" t="s">
        <v>1103</v>
      </c>
      <c r="B63" s="1228">
        <v>1.0102078076700001</v>
      </c>
      <c r="C63" s="1229">
        <v>0</v>
      </c>
    </row>
    <row r="64" spans="1:13">
      <c r="A64" s="569" t="s">
        <v>1104</v>
      </c>
      <c r="B64" s="1230">
        <v>1.0207807669999999E-2</v>
      </c>
      <c r="C64" s="1231">
        <v>0</v>
      </c>
    </row>
    <row r="65" spans="1:13">
      <c r="A65" s="2" t="s">
        <v>1159</v>
      </c>
    </row>
    <row r="67" spans="1:13">
      <c r="A67" s="2" t="s">
        <v>122</v>
      </c>
    </row>
    <row r="68" spans="1:13">
      <c r="A68" s="2" t="s">
        <v>122</v>
      </c>
    </row>
    <row r="69" spans="1:13">
      <c r="A69" s="2" t="s">
        <v>122</v>
      </c>
    </row>
    <row r="70" spans="1:13">
      <c r="A70" s="2" t="s">
        <v>122</v>
      </c>
    </row>
    <row r="76" spans="1:13">
      <c r="A76"/>
      <c r="B76"/>
      <c r="C76"/>
      <c r="D76"/>
      <c r="E76"/>
      <c r="F76"/>
    </row>
    <row r="77" spans="1:13">
      <c r="A77"/>
      <c r="B77"/>
      <c r="C77"/>
      <c r="D77"/>
      <c r="E77"/>
      <c r="F77"/>
    </row>
    <row r="78" spans="1:13">
      <c r="A78"/>
      <c r="B78"/>
      <c r="C78" s="946" t="s">
        <v>1105</v>
      </c>
      <c r="D78" s="332">
        <f t="shared" ref="D78:M78" si="6">D48/D47</f>
        <v>2.8327168211455681E-3</v>
      </c>
      <c r="E78" s="332">
        <f t="shared" si="6"/>
        <v>1.1212295510844023E-3</v>
      </c>
      <c r="F78" s="332">
        <f t="shared" si="6"/>
        <v>1.1098999063078605E-3</v>
      </c>
      <c r="G78" s="332">
        <f t="shared" si="6"/>
        <v>1.0986847437536597E-3</v>
      </c>
      <c r="H78" s="332">
        <f t="shared" si="6"/>
        <v>1.0875829066177266E-3</v>
      </c>
      <c r="I78" s="332">
        <f t="shared" si="6"/>
        <v>1.0765932497850998E-3</v>
      </c>
      <c r="J78" s="332">
        <f t="shared" si="6"/>
        <v>1.0657146397118182E-3</v>
      </c>
      <c r="K78" s="332">
        <f t="shared" si="6"/>
        <v>1.0549459543079973E-3</v>
      </c>
      <c r="L78" s="332">
        <f t="shared" si="6"/>
        <v>1.0442860828220916E-3</v>
      </c>
      <c r="M78" s="332">
        <f t="shared" si="6"/>
        <v>1.0337339257263231E-3</v>
      </c>
    </row>
    <row r="79" spans="1:13">
      <c r="A79"/>
      <c r="B79"/>
      <c r="C79"/>
      <c r="D79"/>
      <c r="E79"/>
      <c r="F79"/>
    </row>
    <row r="80" spans="1:13">
      <c r="A80" s="947"/>
      <c r="B80" s="947"/>
      <c r="C80" s="948"/>
      <c r="D80" s="948"/>
      <c r="E80" s="948"/>
      <c r="F80" s="948"/>
      <c r="G80" s="949"/>
    </row>
    <row r="81" spans="1:7">
      <c r="A81" s="947"/>
      <c r="B81" s="947"/>
      <c r="C81" s="948"/>
      <c r="D81" s="948"/>
      <c r="E81" s="948"/>
      <c r="F81" s="948"/>
      <c r="G81" s="949"/>
    </row>
    <row r="82" spans="1:7">
      <c r="A82" s="950"/>
      <c r="B82" s="950"/>
      <c r="C82" s="951"/>
      <c r="D82" s="951"/>
      <c r="E82" s="951"/>
      <c r="F82" s="951"/>
      <c r="G82" s="952"/>
    </row>
    <row r="83" spans="1:7">
      <c r="A83" s="950"/>
      <c r="B83" s="950"/>
      <c r="C83" s="951"/>
      <c r="D83" s="951"/>
      <c r="E83" s="951"/>
      <c r="F83" s="951"/>
      <c r="G83" s="952"/>
    </row>
    <row r="84" spans="1:7">
      <c r="A84" s="950"/>
      <c r="B84" s="950"/>
      <c r="C84" s="951"/>
      <c r="D84" s="951"/>
      <c r="E84" s="951"/>
      <c r="F84" s="951"/>
      <c r="G84" s="952"/>
    </row>
    <row r="85" spans="1:7">
      <c r="A85" s="950"/>
      <c r="B85" s="950"/>
      <c r="C85" s="951"/>
      <c r="D85" s="951"/>
      <c r="E85" s="951"/>
      <c r="F85" s="951"/>
      <c r="G85" s="952"/>
    </row>
    <row r="86" spans="1:7">
      <c r="A86" s="950"/>
      <c r="B86" s="950"/>
      <c r="C86" s="951"/>
      <c r="D86" s="951"/>
      <c r="E86" s="951"/>
      <c r="F86" s="951"/>
      <c r="G86" s="952"/>
    </row>
    <row r="87" spans="1:7">
      <c r="A87" s="950"/>
      <c r="B87" s="950"/>
      <c r="C87" s="951"/>
      <c r="D87" s="951"/>
      <c r="E87" s="951"/>
      <c r="F87" s="951"/>
      <c r="G87" s="952"/>
    </row>
    <row r="88" spans="1:7">
      <c r="A88" s="950"/>
      <c r="B88" s="950"/>
      <c r="C88" s="951"/>
      <c r="D88" s="951"/>
      <c r="E88" s="951"/>
      <c r="F88" s="951"/>
      <c r="G88" s="952"/>
    </row>
    <row r="89" spans="1:7">
      <c r="A89" s="950"/>
      <c r="B89" s="950"/>
      <c r="C89" s="951"/>
      <c r="D89" s="951"/>
      <c r="E89" s="951"/>
      <c r="F89" s="951"/>
      <c r="G89" s="952"/>
    </row>
    <row r="90" spans="1:7">
      <c r="A90" s="950"/>
      <c r="B90" s="950"/>
      <c r="C90" s="951"/>
      <c r="D90" s="951"/>
      <c r="E90" s="951"/>
      <c r="F90" s="951"/>
      <c r="G90" s="952"/>
    </row>
    <row r="91" spans="1:7">
      <c r="A91" s="950"/>
      <c r="B91" s="950"/>
      <c r="C91" s="951"/>
      <c r="D91" s="951"/>
      <c r="E91" s="951"/>
      <c r="F91" s="951"/>
      <c r="G91" s="952"/>
    </row>
    <row r="92" spans="1:7">
      <c r="A92" s="950"/>
      <c r="B92" s="950"/>
      <c r="C92" s="951"/>
      <c r="D92" s="951"/>
      <c r="E92" s="951"/>
      <c r="F92" s="951"/>
      <c r="G92" s="952"/>
    </row>
    <row r="93" spans="1:7">
      <c r="A93" s="953"/>
      <c r="B93" s="953"/>
      <c r="C93" s="954"/>
      <c r="D93" s="954"/>
      <c r="E93" s="954"/>
      <c r="F93" s="954"/>
      <c r="G93" s="955"/>
    </row>
    <row r="94" spans="1:7">
      <c r="A94"/>
      <c r="B94"/>
      <c r="C94"/>
      <c r="D94"/>
      <c r="E94"/>
      <c r="F94"/>
    </row>
    <row r="95" spans="1:7">
      <c r="A95"/>
      <c r="B95"/>
      <c r="C95"/>
      <c r="D95"/>
      <c r="E95"/>
      <c r="F95"/>
    </row>
    <row r="96" spans="1:7">
      <c r="A96"/>
      <c r="B96"/>
      <c r="C96"/>
      <c r="D96"/>
      <c r="E96"/>
      <c r="F96"/>
    </row>
  </sheetData>
  <mergeCells count="22">
    <mergeCell ref="B63:C63"/>
    <mergeCell ref="B64:C64"/>
    <mergeCell ref="A1:M1"/>
    <mergeCell ref="A2:M2"/>
    <mergeCell ref="A3:M3"/>
    <mergeCell ref="A4:M4"/>
    <mergeCell ref="A5:M5"/>
    <mergeCell ref="A8:E11"/>
    <mergeCell ref="G8:I8"/>
    <mergeCell ref="K8:M9"/>
    <mergeCell ref="G9:I9"/>
    <mergeCell ref="G10:I10"/>
    <mergeCell ref="K10:M10"/>
    <mergeCell ref="G11:I11"/>
    <mergeCell ref="A18:D18"/>
    <mergeCell ref="C30:C32"/>
    <mergeCell ref="B54:C54"/>
    <mergeCell ref="D30:D32"/>
    <mergeCell ref="A33:B33"/>
    <mergeCell ref="A36:B36"/>
    <mergeCell ref="A40:B40"/>
    <mergeCell ref="A52:M52"/>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9A097-5DF5-4D1C-9CF1-84CB3BB2DA13}">
  <sheetPr codeName="Planilha13"/>
  <dimension ref="A1:E99"/>
  <sheetViews>
    <sheetView zoomScale="130" zoomScaleNormal="130" workbookViewId="0">
      <selection activeCell="A85" sqref="A85"/>
    </sheetView>
  </sheetViews>
  <sheetFormatPr defaultRowHeight="11.25"/>
  <cols>
    <col min="1" max="1" width="56.42578125" style="2" customWidth="1"/>
    <col min="2" max="2" width="15.140625" style="2" customWidth="1"/>
    <col min="3" max="3" width="15.28515625" style="2" customWidth="1"/>
    <col min="4" max="4" width="14" style="2" customWidth="1"/>
    <col min="5" max="5" width="16.140625" style="2" customWidth="1"/>
    <col min="6" max="16384" width="9.140625" style="2"/>
  </cols>
  <sheetData>
    <row r="1" spans="1:5">
      <c r="A1" s="975" t="s">
        <v>0</v>
      </c>
      <c r="B1" s="975"/>
      <c r="C1" s="975"/>
      <c r="D1" s="975"/>
    </row>
    <row r="2" spans="1:5">
      <c r="A2" s="976" t="s">
        <v>1</v>
      </c>
      <c r="B2" s="976"/>
      <c r="C2" s="976"/>
      <c r="D2" s="976"/>
    </row>
    <row r="3" spans="1:5">
      <c r="A3" s="975" t="s">
        <v>717</v>
      </c>
      <c r="B3" s="975"/>
      <c r="C3" s="975"/>
      <c r="D3" s="975"/>
    </row>
    <row r="4" spans="1:5">
      <c r="A4" s="976" t="s">
        <v>406</v>
      </c>
      <c r="B4" s="976"/>
      <c r="C4" s="976"/>
      <c r="D4" s="976"/>
    </row>
    <row r="5" spans="1:5">
      <c r="A5" s="976" t="s">
        <v>1108</v>
      </c>
      <c r="B5" s="976"/>
      <c r="C5" s="976"/>
      <c r="D5" s="976"/>
    </row>
    <row r="8" spans="1:5">
      <c r="A8" s="2" t="s">
        <v>718</v>
      </c>
      <c r="B8" s="375"/>
      <c r="C8" s="375"/>
      <c r="D8" s="375"/>
      <c r="E8" s="5">
        <v>1</v>
      </c>
    </row>
    <row r="9" spans="1:5">
      <c r="A9" s="570" t="s">
        <v>2</v>
      </c>
      <c r="B9" s="1062"/>
      <c r="C9" s="1272"/>
      <c r="D9" s="1273" t="s">
        <v>478</v>
      </c>
      <c r="E9" s="1274"/>
    </row>
    <row r="10" spans="1:5">
      <c r="A10" s="376" t="s">
        <v>502</v>
      </c>
      <c r="B10" s="1284"/>
      <c r="C10" s="1285"/>
      <c r="D10" s="1286"/>
      <c r="E10" s="1287"/>
    </row>
    <row r="11" spans="1:5">
      <c r="A11" s="202" t="s">
        <v>719</v>
      </c>
      <c r="B11" s="1151"/>
      <c r="C11" s="1150"/>
      <c r="D11" s="1149">
        <v>12932000000</v>
      </c>
      <c r="E11" s="1151"/>
    </row>
    <row r="12" spans="1:5">
      <c r="A12" s="202" t="s">
        <v>125</v>
      </c>
      <c r="B12" s="1151"/>
      <c r="C12" s="1150"/>
      <c r="D12" s="1149">
        <v>14028128308.100002</v>
      </c>
      <c r="E12" s="1151"/>
    </row>
    <row r="13" spans="1:5">
      <c r="A13" s="202" t="s">
        <v>720</v>
      </c>
      <c r="B13" s="1151"/>
      <c r="C13" s="1150"/>
      <c r="D13" s="1149">
        <v>14618594308.210001</v>
      </c>
      <c r="E13" s="1151"/>
    </row>
    <row r="14" spans="1:5">
      <c r="A14" s="202" t="s">
        <v>721</v>
      </c>
      <c r="B14" s="1151"/>
      <c r="C14" s="1150"/>
      <c r="D14" s="1149">
        <v>0</v>
      </c>
      <c r="E14" s="1151"/>
    </row>
    <row r="15" spans="1:5">
      <c r="A15" s="202" t="s">
        <v>722</v>
      </c>
      <c r="B15" s="1151"/>
      <c r="C15" s="1150"/>
      <c r="D15" s="1149">
        <v>1850894345.3700001</v>
      </c>
      <c r="E15" s="1151"/>
    </row>
    <row r="16" spans="1:5">
      <c r="A16" s="2" t="s">
        <v>80</v>
      </c>
      <c r="B16" s="975"/>
      <c r="C16" s="1282"/>
      <c r="D16" s="1283"/>
      <c r="E16" s="975"/>
    </row>
    <row r="17" spans="1:5">
      <c r="A17" s="202" t="s">
        <v>723</v>
      </c>
      <c r="B17" s="1151"/>
      <c r="C17" s="1150"/>
      <c r="D17" s="1149">
        <v>12932000000</v>
      </c>
      <c r="E17" s="1151"/>
    </row>
    <row r="18" spans="1:5">
      <c r="A18" s="202" t="s">
        <v>128</v>
      </c>
      <c r="B18" s="1151"/>
      <c r="C18" s="1150"/>
      <c r="D18" s="1149">
        <v>15879022653.470001</v>
      </c>
      <c r="E18" s="1151"/>
    </row>
    <row r="19" spans="1:5">
      <c r="A19" s="202" t="s">
        <v>724</v>
      </c>
      <c r="B19" s="1151"/>
      <c r="C19" s="1150"/>
      <c r="D19" s="1149">
        <v>14293534144.299999</v>
      </c>
      <c r="E19" s="1151"/>
    </row>
    <row r="20" spans="1:5">
      <c r="A20" s="202" t="s">
        <v>725</v>
      </c>
      <c r="B20" s="1151"/>
      <c r="C20" s="1150"/>
      <c r="D20" s="1149">
        <v>12832898079.34</v>
      </c>
      <c r="E20" s="1151"/>
    </row>
    <row r="21" spans="1:5">
      <c r="A21" s="202" t="s">
        <v>726</v>
      </c>
      <c r="B21" s="1151"/>
      <c r="C21" s="1150"/>
      <c r="D21" s="1149">
        <v>12770580019.280012</v>
      </c>
      <c r="E21" s="1151"/>
    </row>
    <row r="22" spans="1:5">
      <c r="A22" s="381" t="s">
        <v>906</v>
      </c>
      <c r="B22" s="1271"/>
      <c r="C22" s="1141"/>
      <c r="D22" s="1279">
        <v>1785696228.8700008</v>
      </c>
      <c r="E22" s="1271"/>
    </row>
    <row r="23" spans="1:5">
      <c r="B23" s="1"/>
      <c r="C23" s="1"/>
      <c r="D23" s="1"/>
      <c r="E23" s="1"/>
    </row>
    <row r="24" spans="1:5">
      <c r="A24" s="394" t="s">
        <v>727</v>
      </c>
      <c r="B24" s="1107"/>
      <c r="C24" s="1280"/>
      <c r="D24" s="1280" t="s">
        <v>478</v>
      </c>
      <c r="E24" s="1106"/>
    </row>
    <row r="25" spans="1:5">
      <c r="A25" s="2" t="s">
        <v>724</v>
      </c>
      <c r="B25" s="1151"/>
      <c r="C25" s="1150"/>
      <c r="E25" s="26">
        <v>14293534144.300003</v>
      </c>
    </row>
    <row r="26" spans="1:5">
      <c r="A26" s="2" t="s">
        <v>725</v>
      </c>
      <c r="B26" s="1151"/>
      <c r="C26" s="1150"/>
      <c r="E26" s="26">
        <v>12832898079.34</v>
      </c>
    </row>
    <row r="27" spans="1:5">
      <c r="A27" s="382"/>
      <c r="B27" s="1281"/>
      <c r="C27" s="1281"/>
      <c r="D27" s="1281"/>
      <c r="E27" s="1281"/>
    </row>
    <row r="28" spans="1:5">
      <c r="A28" s="570" t="s">
        <v>728</v>
      </c>
      <c r="B28" s="1062"/>
      <c r="C28" s="1272"/>
      <c r="D28" s="1273" t="s">
        <v>478</v>
      </c>
      <c r="E28" s="1274"/>
    </row>
    <row r="29" spans="1:5">
      <c r="A29" s="376" t="s">
        <v>729</v>
      </c>
      <c r="B29" s="1277"/>
      <c r="C29" s="1277"/>
      <c r="D29" s="376"/>
      <c r="E29" s="391">
        <v>11653829904.059999</v>
      </c>
    </row>
    <row r="30" spans="1:5">
      <c r="A30" s="2" t="s">
        <v>730</v>
      </c>
      <c r="B30" s="1"/>
      <c r="C30" s="1"/>
      <c r="E30" s="26">
        <v>11590563515.76</v>
      </c>
    </row>
    <row r="31" spans="1:5">
      <c r="A31" s="384" t="s">
        <v>731</v>
      </c>
      <c r="B31" s="571"/>
      <c r="C31" s="571"/>
      <c r="D31" s="384"/>
      <c r="E31" s="393">
        <v>11566711599.76</v>
      </c>
    </row>
    <row r="32" spans="1:5">
      <c r="B32" s="976"/>
      <c r="C32" s="976"/>
      <c r="D32" s="976"/>
      <c r="E32" s="976"/>
    </row>
    <row r="33" spans="1:5" ht="12.75" customHeight="1">
      <c r="A33" s="1062" t="s">
        <v>732</v>
      </c>
      <c r="B33" s="1062"/>
      <c r="C33" s="1272"/>
      <c r="D33" s="1273" t="s">
        <v>478</v>
      </c>
      <c r="E33" s="1274"/>
    </row>
    <row r="34" spans="1:5">
      <c r="A34" s="2" t="s">
        <v>733</v>
      </c>
      <c r="B34" s="976"/>
      <c r="C34" s="1275"/>
      <c r="D34" s="1276"/>
      <c r="E34" s="1277"/>
    </row>
    <row r="35" spans="1:5">
      <c r="A35" s="201" t="s">
        <v>734</v>
      </c>
      <c r="B35" s="1151"/>
      <c r="C35" s="1150"/>
      <c r="D35" s="392"/>
      <c r="E35" s="26">
        <v>1508249094.0699995</v>
      </c>
    </row>
    <row r="36" spans="1:5">
      <c r="A36" s="201" t="s">
        <v>735</v>
      </c>
      <c r="B36" s="378"/>
      <c r="C36" s="572"/>
      <c r="D36" s="392"/>
      <c r="E36" s="26">
        <v>1994955570.1200001</v>
      </c>
    </row>
    <row r="37" spans="1:5">
      <c r="A37" s="201" t="s">
        <v>736</v>
      </c>
      <c r="B37" s="1151"/>
      <c r="C37" s="1150"/>
      <c r="D37" s="392"/>
      <c r="E37" s="26">
        <v>1994933785.2800002</v>
      </c>
    </row>
    <row r="38" spans="1:5">
      <c r="A38" s="201" t="s">
        <v>913</v>
      </c>
      <c r="B38" s="378"/>
      <c r="C38" s="762"/>
      <c r="D38" s="392"/>
      <c r="E38" s="26">
        <v>1994933785.2800002</v>
      </c>
    </row>
    <row r="39" spans="1:5">
      <c r="A39" s="201" t="s">
        <v>737</v>
      </c>
      <c r="B39" s="1151"/>
      <c r="C39" s="1150"/>
      <c r="D39" s="392"/>
      <c r="E39" s="26">
        <v>-486706476.05000067</v>
      </c>
    </row>
    <row r="40" spans="1:5">
      <c r="A40" s="2" t="s">
        <v>738</v>
      </c>
      <c r="B40" s="976"/>
      <c r="C40" s="1275"/>
      <c r="D40" s="1278"/>
      <c r="E40" s="976"/>
    </row>
    <row r="41" spans="1:5">
      <c r="A41" s="201" t="s">
        <v>734</v>
      </c>
      <c r="B41" s="1151"/>
      <c r="C41" s="1150"/>
      <c r="D41" s="392"/>
      <c r="E41" s="153">
        <v>0</v>
      </c>
    </row>
    <row r="42" spans="1:5">
      <c r="A42" s="201" t="s">
        <v>735</v>
      </c>
      <c r="B42" s="378"/>
      <c r="C42" s="572"/>
      <c r="D42" s="392"/>
      <c r="E42" s="153">
        <v>0</v>
      </c>
    </row>
    <row r="43" spans="1:5">
      <c r="A43" s="201" t="s">
        <v>736</v>
      </c>
      <c r="B43" s="1151"/>
      <c r="C43" s="1150"/>
      <c r="D43" s="392"/>
      <c r="E43" s="153">
        <v>0</v>
      </c>
    </row>
    <row r="44" spans="1:5">
      <c r="A44" s="389" t="s">
        <v>737</v>
      </c>
      <c r="B44" s="1271"/>
      <c r="C44" s="1141"/>
      <c r="D44" s="269"/>
      <c r="E44" s="390">
        <v>0</v>
      </c>
    </row>
    <row r="46" spans="1:5" ht="33.75">
      <c r="A46" s="959" t="s">
        <v>739</v>
      </c>
      <c r="B46" s="1261"/>
      <c r="C46" s="402" t="s">
        <v>740</v>
      </c>
      <c r="D46" s="402" t="s">
        <v>741</v>
      </c>
      <c r="E46" s="493" t="s">
        <v>742</v>
      </c>
    </row>
    <row r="47" spans="1:5">
      <c r="A47" s="1118"/>
      <c r="B47" s="1262"/>
      <c r="C47" s="373" t="s">
        <v>439</v>
      </c>
      <c r="D47" s="373" t="s">
        <v>440</v>
      </c>
      <c r="E47" s="374" t="s">
        <v>743</v>
      </c>
    </row>
    <row r="48" spans="1:5">
      <c r="A48" s="1263" t="s">
        <v>745</v>
      </c>
      <c r="B48" s="1264"/>
      <c r="C48" s="469">
        <v>-246171000</v>
      </c>
      <c r="D48" s="469">
        <v>-310901833.28000641</v>
      </c>
      <c r="E48" s="573">
        <v>1.2629506858241077</v>
      </c>
    </row>
    <row r="49" spans="1:5">
      <c r="A49" s="1265" t="s">
        <v>744</v>
      </c>
      <c r="B49" s="1266"/>
      <c r="C49" s="282">
        <v>-432188496</v>
      </c>
      <c r="D49" s="282">
        <v>-77716590.879999638</v>
      </c>
      <c r="E49" s="574">
        <v>0.17982105400602713</v>
      </c>
    </row>
    <row r="51" spans="1:5" ht="22.5">
      <c r="A51" s="204" t="s">
        <v>746</v>
      </c>
      <c r="B51" s="548" t="s">
        <v>693</v>
      </c>
      <c r="C51" s="548" t="s">
        <v>747</v>
      </c>
      <c r="D51" s="548" t="s">
        <v>748</v>
      </c>
      <c r="E51" s="517" t="s">
        <v>472</v>
      </c>
    </row>
    <row r="52" spans="1:5">
      <c r="A52" s="166" t="s">
        <v>749</v>
      </c>
      <c r="B52" s="756"/>
      <c r="C52" s="756"/>
      <c r="D52" s="756"/>
      <c r="E52" s="757"/>
    </row>
    <row r="53" spans="1:5">
      <c r="A53" s="66" t="s">
        <v>465</v>
      </c>
      <c r="B53" s="78"/>
      <c r="C53" s="78"/>
      <c r="D53" s="78"/>
      <c r="E53" s="454"/>
    </row>
    <row r="54" spans="1:5">
      <c r="A54" s="28" t="s">
        <v>750</v>
      </c>
      <c r="B54" s="78">
        <v>44396766.739999995</v>
      </c>
      <c r="C54" s="78">
        <v>64249.38</v>
      </c>
      <c r="D54" s="78">
        <v>42807628.32</v>
      </c>
      <c r="E54" s="454">
        <v>1524889.0399999917</v>
      </c>
    </row>
    <row r="55" spans="1:5">
      <c r="A55" s="28" t="s">
        <v>751</v>
      </c>
      <c r="B55" s="78">
        <v>890217.17</v>
      </c>
      <c r="C55" s="78">
        <v>0</v>
      </c>
      <c r="D55" s="78">
        <v>890217.17</v>
      </c>
      <c r="E55" s="454">
        <v>0</v>
      </c>
    </row>
    <row r="56" spans="1:5">
      <c r="A56" s="66" t="s">
        <v>466</v>
      </c>
      <c r="B56" s="78"/>
      <c r="C56" s="78"/>
      <c r="D56" s="78"/>
      <c r="E56" s="454"/>
    </row>
    <row r="57" spans="1:5">
      <c r="A57" s="28" t="s">
        <v>750</v>
      </c>
      <c r="B57" s="78">
        <v>1557942080.9000001</v>
      </c>
      <c r="C57" s="78">
        <v>161433673.81</v>
      </c>
      <c r="D57" s="78">
        <v>1157266919.52</v>
      </c>
      <c r="E57" s="454">
        <v>239241487.57000017</v>
      </c>
    </row>
    <row r="58" spans="1:5">
      <c r="A58" s="575" t="s">
        <v>751</v>
      </c>
      <c r="B58" s="78">
        <v>3915391.55</v>
      </c>
      <c r="C58" s="580">
        <v>1567895.83</v>
      </c>
      <c r="D58" s="580">
        <v>2067128.46</v>
      </c>
      <c r="E58" s="581">
        <v>280367.25999999978</v>
      </c>
    </row>
    <row r="59" spans="1:5">
      <c r="A59" s="383" t="s">
        <v>551</v>
      </c>
      <c r="B59" s="758">
        <v>1607144456.3600001</v>
      </c>
      <c r="C59" s="758">
        <v>163065819.02000001</v>
      </c>
      <c r="D59" s="758">
        <v>1203031893.47</v>
      </c>
      <c r="E59" s="759">
        <v>241046743.87000015</v>
      </c>
    </row>
    <row r="61" spans="1:5" ht="22.5" customHeight="1">
      <c r="A61" s="1043" t="s">
        <v>752</v>
      </c>
      <c r="B61" s="1172"/>
      <c r="C61" s="1172" t="s">
        <v>753</v>
      </c>
      <c r="D61" s="1255" t="s">
        <v>754</v>
      </c>
      <c r="E61" s="1256"/>
    </row>
    <row r="62" spans="1:5" ht="33.75">
      <c r="A62" s="1046"/>
      <c r="B62" s="1254"/>
      <c r="C62" s="1254"/>
      <c r="D62" s="404" t="s">
        <v>755</v>
      </c>
      <c r="E62" s="467" t="s">
        <v>756</v>
      </c>
    </row>
    <row r="63" spans="1:5">
      <c r="A63" s="1267" t="s">
        <v>757</v>
      </c>
      <c r="B63" s="1268"/>
      <c r="C63" s="211">
        <v>1964533878.6959999</v>
      </c>
      <c r="D63" s="731">
        <v>0.25</v>
      </c>
      <c r="E63" s="732">
        <v>0.25300251312832095</v>
      </c>
    </row>
    <row r="64" spans="1:5">
      <c r="A64" s="1269" t="s">
        <v>898</v>
      </c>
      <c r="B64" s="1270"/>
      <c r="C64" s="386">
        <v>903543408.86999977</v>
      </c>
      <c r="D64" s="733">
        <v>0.7</v>
      </c>
      <c r="E64" s="734">
        <v>0.89787320472162724</v>
      </c>
    </row>
    <row r="65" spans="1:5">
      <c r="A65" s="1269" t="s">
        <v>899</v>
      </c>
      <c r="B65" s="1269"/>
      <c r="C65" s="386">
        <v>0</v>
      </c>
      <c r="D65" s="733">
        <v>0.5</v>
      </c>
      <c r="E65" s="734">
        <v>0</v>
      </c>
    </row>
    <row r="66" spans="1:5">
      <c r="A66" s="447" t="s">
        <v>900</v>
      </c>
      <c r="B66" s="735"/>
      <c r="C66" s="213">
        <v>0</v>
      </c>
      <c r="D66" s="736">
        <v>0.15</v>
      </c>
      <c r="E66" s="737">
        <v>0</v>
      </c>
    </row>
    <row r="67" spans="1:5">
      <c r="A67" s="382"/>
      <c r="B67" s="382"/>
      <c r="C67" s="382"/>
      <c r="D67" s="382"/>
      <c r="E67" s="382"/>
    </row>
    <row r="68" spans="1:5">
      <c r="A68" s="576" t="s">
        <v>758</v>
      </c>
      <c r="B68" s="1259" t="s">
        <v>753</v>
      </c>
      <c r="C68" s="1259"/>
      <c r="D68" s="1259" t="s">
        <v>759</v>
      </c>
      <c r="E68" s="1260"/>
    </row>
    <row r="69" spans="1:5">
      <c r="A69" s="166" t="s">
        <v>760</v>
      </c>
      <c r="B69" s="1250">
        <v>304676778.54000002</v>
      </c>
      <c r="C69" s="1250"/>
      <c r="D69" s="1250">
        <v>190302709.75</v>
      </c>
      <c r="E69" s="1251"/>
    </row>
    <row r="70" spans="1:5">
      <c r="A70" s="385" t="s">
        <v>761</v>
      </c>
      <c r="B70" s="1257">
        <v>1711425079.2400005</v>
      </c>
      <c r="C70" s="1257"/>
      <c r="D70" s="1252">
        <v>853316376.30000043</v>
      </c>
      <c r="E70" s="1253"/>
    </row>
    <row r="71" spans="1:5">
      <c r="B71" s="976"/>
      <c r="C71" s="976"/>
      <c r="D71" s="1258"/>
      <c r="E71" s="1258"/>
    </row>
    <row r="72" spans="1:5">
      <c r="B72" s="1"/>
      <c r="C72" s="1"/>
      <c r="D72" s="1"/>
      <c r="E72" s="61"/>
    </row>
    <row r="73" spans="1:5">
      <c r="A73" s="577" t="s">
        <v>762</v>
      </c>
      <c r="B73" s="578" t="s">
        <v>763</v>
      </c>
      <c r="C73" s="578" t="s">
        <v>764</v>
      </c>
      <c r="D73" s="578" t="s">
        <v>765</v>
      </c>
      <c r="E73" s="579" t="s">
        <v>766</v>
      </c>
    </row>
    <row r="74" spans="1:5">
      <c r="A74" s="65" t="s">
        <v>767</v>
      </c>
      <c r="B74" s="78"/>
      <c r="C74" s="78"/>
      <c r="D74" s="78"/>
      <c r="E74" s="454"/>
    </row>
    <row r="75" spans="1:5">
      <c r="A75" s="28" t="s">
        <v>768</v>
      </c>
      <c r="B75" s="78">
        <v>2218050206.8699999</v>
      </c>
      <c r="C75" s="78">
        <v>2332784723.1399999</v>
      </c>
      <c r="D75" s="78">
        <v>1893530922.24</v>
      </c>
      <c r="E75" s="454">
        <v>110562861.15000001</v>
      </c>
    </row>
    <row r="76" spans="1:5">
      <c r="A76" s="28" t="s">
        <v>769</v>
      </c>
      <c r="B76" s="78">
        <v>2122164715.1700001</v>
      </c>
      <c r="C76" s="78">
        <v>2365718931.6900001</v>
      </c>
      <c r="D76" s="78">
        <v>1964371312.6199999</v>
      </c>
      <c r="E76" s="454">
        <v>860685678.53999996</v>
      </c>
    </row>
    <row r="77" spans="1:5">
      <c r="A77" s="28" t="s">
        <v>770</v>
      </c>
      <c r="B77" s="78">
        <v>95885491.699999809</v>
      </c>
      <c r="C77" s="78">
        <v>-32934208.550000191</v>
      </c>
      <c r="D77" s="78">
        <v>-70840390.379999876</v>
      </c>
      <c r="E77" s="454">
        <v>-750122817.38999999</v>
      </c>
    </row>
    <row r="78" spans="1:5">
      <c r="A78" s="65" t="s">
        <v>771</v>
      </c>
      <c r="B78" s="78"/>
      <c r="C78" s="78"/>
      <c r="D78" s="78"/>
      <c r="E78" s="454"/>
    </row>
    <row r="79" spans="1:5">
      <c r="A79" s="28" t="s">
        <v>768</v>
      </c>
      <c r="B79" s="78"/>
      <c r="C79" s="78"/>
      <c r="D79" s="78"/>
      <c r="E79" s="454"/>
    </row>
    <row r="80" spans="1:5">
      <c r="A80" s="28" t="s">
        <v>769</v>
      </c>
      <c r="B80" s="78"/>
      <c r="C80" s="78"/>
      <c r="D80" s="78"/>
      <c r="E80" s="454"/>
    </row>
    <row r="81" spans="1:5">
      <c r="A81" s="575" t="s">
        <v>770</v>
      </c>
      <c r="B81" s="580"/>
      <c r="C81" s="580"/>
      <c r="D81" s="580"/>
      <c r="E81" s="581"/>
    </row>
    <row r="83" spans="1:5">
      <c r="A83" s="577" t="s">
        <v>772</v>
      </c>
      <c r="B83" s="1259" t="s">
        <v>753</v>
      </c>
      <c r="C83" s="1259"/>
      <c r="D83" s="1259" t="s">
        <v>759</v>
      </c>
      <c r="E83" s="1260"/>
    </row>
    <row r="84" spans="1:5">
      <c r="A84" s="166" t="s">
        <v>773</v>
      </c>
      <c r="B84" s="1250">
        <v>1301934.3399999999</v>
      </c>
      <c r="C84" s="1250"/>
      <c r="D84" s="1250">
        <v>-1301934.3399999999</v>
      </c>
      <c r="E84" s="1251"/>
    </row>
    <row r="85" spans="1:5">
      <c r="A85" s="385" t="s">
        <v>774</v>
      </c>
      <c r="B85" s="1252">
        <v>7443618.6799999997</v>
      </c>
      <c r="C85" s="1252"/>
      <c r="D85" s="1252">
        <v>2030001.3200000003</v>
      </c>
      <c r="E85" s="1253"/>
    </row>
    <row r="87" spans="1:5" ht="22.5" customHeight="1">
      <c r="A87" s="1043" t="s">
        <v>775</v>
      </c>
      <c r="B87" s="1172"/>
      <c r="C87" s="1172" t="s">
        <v>753</v>
      </c>
      <c r="D87" s="1255" t="s">
        <v>754</v>
      </c>
      <c r="E87" s="1256"/>
    </row>
    <row r="88" spans="1:5" ht="33.75">
      <c r="A88" s="1046"/>
      <c r="B88" s="1254"/>
      <c r="C88" s="1254"/>
      <c r="D88" s="404" t="s">
        <v>755</v>
      </c>
      <c r="E88" s="467" t="s">
        <v>756</v>
      </c>
    </row>
    <row r="89" spans="1:5">
      <c r="A89" s="376" t="s">
        <v>776</v>
      </c>
      <c r="B89" s="166"/>
      <c r="C89" s="377">
        <v>1562944571.1800005</v>
      </c>
      <c r="D89" s="582">
        <v>0.15</v>
      </c>
      <c r="E89" s="583">
        <v>0.20294805133411689</v>
      </c>
    </row>
    <row r="90" spans="1:5">
      <c r="A90" s="382"/>
      <c r="B90" s="382"/>
      <c r="C90" s="382"/>
      <c r="D90" s="382"/>
      <c r="E90" s="382"/>
    </row>
    <row r="91" spans="1:5" ht="11.25" customHeight="1">
      <c r="A91" s="160" t="s">
        <v>777</v>
      </c>
      <c r="B91" s="160"/>
      <c r="C91" s="585"/>
      <c r="D91" s="570" t="s">
        <v>778</v>
      </c>
      <c r="E91" s="272"/>
    </row>
    <row r="92" spans="1:5" ht="11.25" customHeight="1">
      <c r="A92" s="382" t="s">
        <v>779</v>
      </c>
      <c r="B92" s="382"/>
      <c r="C92" s="586"/>
      <c r="D92" s="587">
        <v>2.8E-3</v>
      </c>
      <c r="E92" s="382"/>
    </row>
    <row r="93" spans="1:5" ht="11.25" customHeight="1"/>
    <row r="94" spans="1:5">
      <c r="A94" s="2" t="s">
        <v>115</v>
      </c>
    </row>
    <row r="96" spans="1:5">
      <c r="A96" s="2" t="s">
        <v>122</v>
      </c>
    </row>
    <row r="97" spans="1:1">
      <c r="A97" s="2" t="s">
        <v>122</v>
      </c>
    </row>
    <row r="98" spans="1:1">
      <c r="A98" s="2" t="s">
        <v>122</v>
      </c>
    </row>
    <row r="99" spans="1:1">
      <c r="A99" s="2" t="s">
        <v>122</v>
      </c>
    </row>
  </sheetData>
  <mergeCells count="82">
    <mergeCell ref="B9:C9"/>
    <mergeCell ref="D9:E9"/>
    <mergeCell ref="A1:D1"/>
    <mergeCell ref="A2:D2"/>
    <mergeCell ref="A3:D3"/>
    <mergeCell ref="A4:D4"/>
    <mergeCell ref="A5:D5"/>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32:C32"/>
    <mergeCell ref="D32:E32"/>
    <mergeCell ref="B22:C22"/>
    <mergeCell ref="D22:E22"/>
    <mergeCell ref="B24:C24"/>
    <mergeCell ref="D24:E24"/>
    <mergeCell ref="B25:C25"/>
    <mergeCell ref="B26:C26"/>
    <mergeCell ref="B27:C27"/>
    <mergeCell ref="D27:E27"/>
    <mergeCell ref="B28:C28"/>
    <mergeCell ref="D28:E28"/>
    <mergeCell ref="B29:C29"/>
    <mergeCell ref="B44:C44"/>
    <mergeCell ref="A33:C33"/>
    <mergeCell ref="D33:E33"/>
    <mergeCell ref="B34:C34"/>
    <mergeCell ref="D34:E34"/>
    <mergeCell ref="B35:C35"/>
    <mergeCell ref="B37:C37"/>
    <mergeCell ref="B39:C39"/>
    <mergeCell ref="B40:C40"/>
    <mergeCell ref="D40:E40"/>
    <mergeCell ref="B41:C41"/>
    <mergeCell ref="B43:C43"/>
    <mergeCell ref="B69:C69"/>
    <mergeCell ref="D69:E69"/>
    <mergeCell ref="A46:B47"/>
    <mergeCell ref="A48:B48"/>
    <mergeCell ref="A49:B49"/>
    <mergeCell ref="A61:B62"/>
    <mergeCell ref="C61:C62"/>
    <mergeCell ref="D61:E61"/>
    <mergeCell ref="A63:B63"/>
    <mergeCell ref="A64:B64"/>
    <mergeCell ref="A65:B65"/>
    <mergeCell ref="B68:C68"/>
    <mergeCell ref="D68:E68"/>
    <mergeCell ref="B70:C70"/>
    <mergeCell ref="D70:E70"/>
    <mergeCell ref="B71:C71"/>
    <mergeCell ref="D71:E71"/>
    <mergeCell ref="B83:C83"/>
    <mergeCell ref="D83:E83"/>
    <mergeCell ref="B84:C84"/>
    <mergeCell ref="D84:E84"/>
    <mergeCell ref="B85:C85"/>
    <mergeCell ref="D85:E85"/>
    <mergeCell ref="A87:B88"/>
    <mergeCell ref="C87:C88"/>
    <mergeCell ref="D87:E87"/>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D30D6-F742-49F1-8864-FFCAECB4918B}">
  <sheetPr codeName="Planilha2"/>
  <dimension ref="A1:M396"/>
  <sheetViews>
    <sheetView workbookViewId="0">
      <selection activeCell="H15" sqref="H15"/>
    </sheetView>
  </sheetViews>
  <sheetFormatPr defaultRowHeight="11.25"/>
  <cols>
    <col min="1" max="1" width="5.85546875" style="2" customWidth="1"/>
    <col min="2" max="2" width="37.42578125" style="2" customWidth="1"/>
    <col min="3" max="3" width="14.7109375" style="2" customWidth="1"/>
    <col min="4" max="4" width="19.42578125" style="2" customWidth="1"/>
    <col min="5" max="6" width="14.7109375" style="2" customWidth="1"/>
    <col min="7" max="7" width="8.5703125" style="2" customWidth="1"/>
    <col min="8" max="10" width="14.7109375" style="2" customWidth="1"/>
    <col min="11" max="11" width="7.85546875" style="2" customWidth="1"/>
    <col min="12" max="12" width="15.5703125" style="2" customWidth="1"/>
    <col min="13" max="13" width="14.7109375" style="2" customWidth="1"/>
    <col min="14" max="16384" width="9.140625" style="2"/>
  </cols>
  <sheetData>
    <row r="1" spans="1:13">
      <c r="B1" s="975" t="s">
        <v>0</v>
      </c>
      <c r="C1" s="975"/>
      <c r="D1" s="975"/>
      <c r="E1" s="975"/>
      <c r="F1" s="975"/>
      <c r="G1" s="975"/>
      <c r="H1" s="975"/>
      <c r="I1" s="975"/>
      <c r="J1" s="975"/>
      <c r="K1" s="975"/>
      <c r="L1" s="975"/>
      <c r="M1" s="975"/>
    </row>
    <row r="2" spans="1:13">
      <c r="B2" s="976" t="s">
        <v>1</v>
      </c>
      <c r="C2" s="976"/>
      <c r="D2" s="976"/>
      <c r="E2" s="976"/>
      <c r="F2" s="976"/>
      <c r="G2" s="976"/>
      <c r="H2" s="976"/>
      <c r="I2" s="976"/>
      <c r="J2" s="976"/>
      <c r="K2" s="976"/>
      <c r="L2" s="976"/>
      <c r="M2" s="976"/>
    </row>
    <row r="3" spans="1:13">
      <c r="B3" s="975" t="s">
        <v>137</v>
      </c>
      <c r="C3" s="975"/>
      <c r="D3" s="975"/>
      <c r="E3" s="975"/>
      <c r="F3" s="975"/>
      <c r="G3" s="975"/>
      <c r="H3" s="975"/>
      <c r="I3" s="975"/>
      <c r="J3" s="975"/>
      <c r="K3" s="975"/>
      <c r="L3" s="975"/>
      <c r="M3" s="975"/>
    </row>
    <row r="4" spans="1:13">
      <c r="B4" s="976" t="s">
        <v>3</v>
      </c>
      <c r="C4" s="976"/>
      <c r="D4" s="976"/>
      <c r="E4" s="976"/>
      <c r="F4" s="976"/>
      <c r="G4" s="976"/>
      <c r="H4" s="976"/>
      <c r="I4" s="976"/>
      <c r="J4" s="976"/>
      <c r="K4" s="976"/>
      <c r="L4" s="976"/>
      <c r="M4" s="976"/>
    </row>
    <row r="5" spans="1:13">
      <c r="B5" s="976" t="s">
        <v>1108</v>
      </c>
      <c r="C5" s="976">
        <v>0</v>
      </c>
      <c r="D5" s="976">
        <v>0</v>
      </c>
      <c r="E5" s="976">
        <v>0</v>
      </c>
      <c r="F5" s="976">
        <v>0</v>
      </c>
      <c r="G5" s="976">
        <v>0</v>
      </c>
      <c r="H5" s="976">
        <v>0</v>
      </c>
      <c r="I5" s="976">
        <v>0</v>
      </c>
      <c r="J5" s="976">
        <v>0</v>
      </c>
      <c r="K5" s="976">
        <v>0</v>
      </c>
      <c r="L5" s="976">
        <v>0</v>
      </c>
      <c r="M5" s="976">
        <v>0</v>
      </c>
    </row>
    <row r="6" spans="1:13">
      <c r="B6" s="995"/>
      <c r="C6" s="995"/>
      <c r="D6" s="995"/>
      <c r="E6" s="995"/>
      <c r="F6" s="995"/>
      <c r="G6" s="995"/>
      <c r="H6" s="995"/>
      <c r="I6" s="995"/>
      <c r="J6" s="995"/>
      <c r="K6" s="995"/>
      <c r="L6" s="995"/>
      <c r="M6" s="995"/>
    </row>
    <row r="7" spans="1:13">
      <c r="A7" s="2" t="s">
        <v>138</v>
      </c>
      <c r="C7" s="112"/>
      <c r="M7" s="5">
        <v>1</v>
      </c>
    </row>
    <row r="8" spans="1:13" ht="22.5" customHeight="1">
      <c r="A8" s="984" t="s">
        <v>139</v>
      </c>
      <c r="B8" s="985"/>
      <c r="C8" s="968" t="s">
        <v>81</v>
      </c>
      <c r="D8" s="968" t="s">
        <v>82</v>
      </c>
      <c r="E8" s="970" t="s">
        <v>83</v>
      </c>
      <c r="F8" s="990"/>
      <c r="G8" s="971"/>
      <c r="H8" s="6" t="s">
        <v>140</v>
      </c>
      <c r="I8" s="970" t="s">
        <v>85</v>
      </c>
      <c r="J8" s="990"/>
      <c r="K8" s="971"/>
      <c r="L8" s="69" t="s">
        <v>140</v>
      </c>
      <c r="M8" s="993" t="s">
        <v>141</v>
      </c>
    </row>
    <row r="9" spans="1:13" ht="12.75" customHeight="1">
      <c r="A9" s="984"/>
      <c r="B9" s="985"/>
      <c r="C9" s="969"/>
      <c r="D9" s="969"/>
      <c r="E9" s="6" t="s">
        <v>10</v>
      </c>
      <c r="F9" s="6" t="s">
        <v>1109</v>
      </c>
      <c r="G9" s="6" t="s">
        <v>11</v>
      </c>
      <c r="H9" s="113"/>
      <c r="I9" s="6" t="s">
        <v>10</v>
      </c>
      <c r="J9" s="6" t="s">
        <v>1109</v>
      </c>
      <c r="K9" s="6" t="s">
        <v>11</v>
      </c>
      <c r="L9" s="70"/>
      <c r="M9" s="994"/>
    </row>
    <row r="10" spans="1:13" ht="17.25" customHeight="1">
      <c r="A10" s="984"/>
      <c r="B10" s="985"/>
      <c r="C10" s="986"/>
      <c r="D10" s="7" t="s">
        <v>12</v>
      </c>
      <c r="E10" s="7"/>
      <c r="F10" s="7" t="s">
        <v>13</v>
      </c>
      <c r="G10" s="114" t="s">
        <v>142</v>
      </c>
      <c r="H10" s="7" t="s">
        <v>143</v>
      </c>
      <c r="I10" s="7"/>
      <c r="J10" s="7" t="s">
        <v>90</v>
      </c>
      <c r="K10" s="114" t="s">
        <v>144</v>
      </c>
      <c r="L10" s="8" t="s">
        <v>145</v>
      </c>
      <c r="M10" s="8" t="s">
        <v>92</v>
      </c>
    </row>
    <row r="11" spans="1:13" ht="12.75" customHeight="1">
      <c r="A11" s="71"/>
      <c r="B11" s="115" t="s">
        <v>146</v>
      </c>
      <c r="C11" s="73">
        <v>11063758000</v>
      </c>
      <c r="D11" s="73">
        <v>13946407746.680002</v>
      </c>
      <c r="E11" s="73">
        <v>2301334236.2499995</v>
      </c>
      <c r="F11" s="73">
        <v>12593746263.370003</v>
      </c>
      <c r="G11" s="116">
        <f>F11/$F$131</f>
        <v>0.8810799439963668</v>
      </c>
      <c r="H11" s="73">
        <f>D11-F11</f>
        <v>1352661483.3099995</v>
      </c>
      <c r="I11" s="73">
        <v>2296928051.1199999</v>
      </c>
      <c r="J11" s="73">
        <v>11134906468.290001</v>
      </c>
      <c r="K11" s="116">
        <f>J11/$J$131</f>
        <v>0.86768447777329127</v>
      </c>
      <c r="L11" s="74">
        <f>D11-J11</f>
        <v>2811501278.3900013</v>
      </c>
      <c r="M11" s="73">
        <v>1458839795.0800018</v>
      </c>
    </row>
    <row r="12" spans="1:13" ht="12.75" customHeight="1">
      <c r="A12" s="67"/>
      <c r="B12" s="117"/>
      <c r="C12" s="68"/>
      <c r="D12" s="118"/>
      <c r="E12" s="68"/>
      <c r="F12" s="68"/>
      <c r="G12" s="119"/>
      <c r="H12" s="68"/>
      <c r="I12" s="68"/>
      <c r="J12" s="68"/>
      <c r="K12" s="119"/>
      <c r="L12" s="120"/>
      <c r="M12" s="120"/>
    </row>
    <row r="13" spans="1:13" s="29" customFormat="1">
      <c r="A13" s="121" t="s">
        <v>147</v>
      </c>
      <c r="B13" s="122" t="s">
        <v>148</v>
      </c>
      <c r="C13" s="118">
        <v>166850000</v>
      </c>
      <c r="D13" s="118">
        <v>164395000</v>
      </c>
      <c r="E13" s="118">
        <v>28844757.07</v>
      </c>
      <c r="F13" s="118">
        <v>147763157.16</v>
      </c>
      <c r="G13" s="123">
        <f t="shared" ref="G13:G44" si="0">F13/$F$131</f>
        <v>1.0337762212498384E-2</v>
      </c>
      <c r="H13" s="118">
        <f t="shared" ref="H13:H63" si="1">D13-F13</f>
        <v>16631842.840000004</v>
      </c>
      <c r="I13" s="118">
        <v>31475342.909999996</v>
      </c>
      <c r="J13" s="118">
        <v>142894481.28</v>
      </c>
      <c r="K13" s="123">
        <f t="shared" ref="K13:K44" si="2">J13/$J$131</f>
        <v>1.1135012558858343E-2</v>
      </c>
      <c r="L13" s="124">
        <f t="shared" ref="L13:L63" si="3">D13-J13</f>
        <v>21500518.719999999</v>
      </c>
      <c r="M13" s="125">
        <v>4868675.8799999952</v>
      </c>
    </row>
    <row r="14" spans="1:13">
      <c r="A14" s="126" t="s">
        <v>149</v>
      </c>
      <c r="B14" s="127" t="s">
        <v>150</v>
      </c>
      <c r="C14" s="128">
        <v>166850000</v>
      </c>
      <c r="D14" s="128">
        <v>164395000</v>
      </c>
      <c r="E14" s="128">
        <v>28844757.07</v>
      </c>
      <c r="F14" s="128">
        <v>147763157.16</v>
      </c>
      <c r="G14" s="129">
        <f t="shared" si="0"/>
        <v>1.0337762212498384E-2</v>
      </c>
      <c r="H14" s="128">
        <f t="shared" si="1"/>
        <v>16631842.840000004</v>
      </c>
      <c r="I14" s="128">
        <v>31475342.909999996</v>
      </c>
      <c r="J14" s="128">
        <v>142894481.28</v>
      </c>
      <c r="K14" s="129">
        <f t="shared" si="2"/>
        <v>1.1135012558858343E-2</v>
      </c>
      <c r="L14" s="130">
        <f t="shared" si="3"/>
        <v>21500518.719999999</v>
      </c>
      <c r="M14" s="131">
        <v>4868675.8799999952</v>
      </c>
    </row>
    <row r="15" spans="1:13" s="29" customFormat="1">
      <c r="A15" s="132">
        <v>3</v>
      </c>
      <c r="B15" s="122" t="s">
        <v>151</v>
      </c>
      <c r="C15" s="118">
        <v>73278000</v>
      </c>
      <c r="D15" s="118">
        <v>72888000</v>
      </c>
      <c r="E15" s="118">
        <v>13053021.27</v>
      </c>
      <c r="F15" s="118">
        <v>70751394.669999987</v>
      </c>
      <c r="G15" s="123">
        <f t="shared" si="0"/>
        <v>4.9498881071490869E-3</v>
      </c>
      <c r="H15" s="118">
        <f t="shared" si="1"/>
        <v>2136605.3300000131</v>
      </c>
      <c r="I15" s="118">
        <v>13240545.709999999</v>
      </c>
      <c r="J15" s="118">
        <v>69665520.590000004</v>
      </c>
      <c r="K15" s="123">
        <f t="shared" si="2"/>
        <v>5.4286662419735293E-3</v>
      </c>
      <c r="L15" s="124">
        <f t="shared" si="3"/>
        <v>3222479.4099999964</v>
      </c>
      <c r="M15" s="125">
        <v>1085874.0799999833</v>
      </c>
    </row>
    <row r="16" spans="1:13" s="29" customFormat="1">
      <c r="A16" s="133">
        <v>3062</v>
      </c>
      <c r="B16" s="127" t="s">
        <v>152</v>
      </c>
      <c r="C16" s="128">
        <v>4095000</v>
      </c>
      <c r="D16" s="128">
        <v>4065000</v>
      </c>
      <c r="E16" s="128">
        <v>386025.21</v>
      </c>
      <c r="F16" s="128">
        <v>4002603.2399999998</v>
      </c>
      <c r="G16" s="129">
        <f t="shared" si="0"/>
        <v>2.8002894172930379E-4</v>
      </c>
      <c r="H16" s="128">
        <f t="shared" si="1"/>
        <v>62396.760000000242</v>
      </c>
      <c r="I16" s="128">
        <v>567833.16</v>
      </c>
      <c r="J16" s="128">
        <v>2979037.67</v>
      </c>
      <c r="K16" s="129">
        <f t="shared" si="2"/>
        <v>2.3214067871356558E-4</v>
      </c>
      <c r="L16" s="130">
        <f t="shared" si="3"/>
        <v>1085962.33</v>
      </c>
      <c r="M16" s="131">
        <v>1023565.5699999998</v>
      </c>
    </row>
    <row r="17" spans="1:13" ht="12.75" customHeight="1">
      <c r="A17" s="133">
        <v>3092</v>
      </c>
      <c r="B17" s="127" t="s">
        <v>153</v>
      </c>
      <c r="C17" s="128">
        <v>22673000</v>
      </c>
      <c r="D17" s="128">
        <v>22673000</v>
      </c>
      <c r="E17" s="128">
        <v>3673875.86</v>
      </c>
      <c r="F17" s="128">
        <v>21019425.479999997</v>
      </c>
      <c r="G17" s="129">
        <f t="shared" si="0"/>
        <v>1.4705548164504966E-3</v>
      </c>
      <c r="H17" s="128">
        <f t="shared" si="1"/>
        <v>1653574.5200000033</v>
      </c>
      <c r="I17" s="128">
        <v>3672087.3499999996</v>
      </c>
      <c r="J17" s="128">
        <v>20957116.969999999</v>
      </c>
      <c r="K17" s="129">
        <f t="shared" si="2"/>
        <v>1.6330774888440344E-3</v>
      </c>
      <c r="L17" s="130">
        <f t="shared" si="3"/>
        <v>1715883.0300000012</v>
      </c>
      <c r="M17" s="131">
        <v>62308.509999997914</v>
      </c>
    </row>
    <row r="18" spans="1:13" ht="12.75" customHeight="1">
      <c r="A18" s="133">
        <v>3122</v>
      </c>
      <c r="B18" s="127" t="s">
        <v>154</v>
      </c>
      <c r="C18" s="128">
        <v>46510000</v>
      </c>
      <c r="D18" s="128">
        <v>46150000</v>
      </c>
      <c r="E18" s="128">
        <v>8993120.1999999993</v>
      </c>
      <c r="F18" s="128">
        <v>45729365.949999996</v>
      </c>
      <c r="G18" s="129">
        <f t="shared" si="0"/>
        <v>3.1993043489692871E-3</v>
      </c>
      <c r="H18" s="128">
        <f t="shared" si="1"/>
        <v>420634.05000000447</v>
      </c>
      <c r="I18" s="128">
        <v>9000625.1999999993</v>
      </c>
      <c r="J18" s="128">
        <v>45729365.949999996</v>
      </c>
      <c r="K18" s="129">
        <f t="shared" si="2"/>
        <v>3.563448074415929E-3</v>
      </c>
      <c r="L18" s="130">
        <f t="shared" si="3"/>
        <v>420634.05000000447</v>
      </c>
      <c r="M18" s="131">
        <v>0</v>
      </c>
    </row>
    <row r="19" spans="1:13" s="29" customFormat="1" ht="12.75" customHeight="1">
      <c r="A19" s="121" t="s">
        <v>155</v>
      </c>
      <c r="B19" s="122" t="s">
        <v>156</v>
      </c>
      <c r="C19" s="118">
        <v>840332000</v>
      </c>
      <c r="D19" s="118">
        <v>990046547.01000011</v>
      </c>
      <c r="E19" s="118">
        <v>193875074.47999996</v>
      </c>
      <c r="F19" s="118">
        <v>929523054.27000034</v>
      </c>
      <c r="G19" s="123">
        <f t="shared" si="0"/>
        <v>6.5031016464229527E-2</v>
      </c>
      <c r="H19" s="118">
        <f t="shared" si="1"/>
        <v>60523492.739999771</v>
      </c>
      <c r="I19" s="118">
        <v>194632084.87000006</v>
      </c>
      <c r="J19" s="118">
        <v>843769242.15999985</v>
      </c>
      <c r="K19" s="123">
        <f t="shared" si="2"/>
        <v>6.5750482622347381E-2</v>
      </c>
      <c r="L19" s="124">
        <f t="shared" si="3"/>
        <v>146277304.85000026</v>
      </c>
      <c r="M19" s="125">
        <v>85753812.110000491</v>
      </c>
    </row>
    <row r="20" spans="1:13" ht="12.75" customHeight="1">
      <c r="A20" s="126" t="s">
        <v>157</v>
      </c>
      <c r="B20" s="127" t="s">
        <v>158</v>
      </c>
      <c r="C20" s="128">
        <v>10000</v>
      </c>
      <c r="D20" s="128">
        <v>10000</v>
      </c>
      <c r="E20" s="128">
        <v>0</v>
      </c>
      <c r="F20" s="128">
        <v>0</v>
      </c>
      <c r="G20" s="129">
        <f t="shared" si="0"/>
        <v>0</v>
      </c>
      <c r="H20" s="128">
        <f t="shared" si="1"/>
        <v>10000</v>
      </c>
      <c r="I20" s="128">
        <v>0</v>
      </c>
      <c r="J20" s="128">
        <v>0</v>
      </c>
      <c r="K20" s="129">
        <f t="shared" si="2"/>
        <v>0</v>
      </c>
      <c r="L20" s="130">
        <f t="shared" si="3"/>
        <v>10000</v>
      </c>
      <c r="M20" s="131">
        <v>0</v>
      </c>
    </row>
    <row r="21" spans="1:13" ht="12.75" customHeight="1">
      <c r="A21" s="126" t="s">
        <v>159</v>
      </c>
      <c r="B21" s="127" t="s">
        <v>154</v>
      </c>
      <c r="C21" s="128">
        <v>684549000</v>
      </c>
      <c r="D21" s="128">
        <v>794656544.18000007</v>
      </c>
      <c r="E21" s="128">
        <v>156490706.59999996</v>
      </c>
      <c r="F21" s="128">
        <v>756136146.47000015</v>
      </c>
      <c r="G21" s="129">
        <f t="shared" si="0"/>
        <v>5.2900573002900984E-2</v>
      </c>
      <c r="H21" s="128">
        <f t="shared" si="1"/>
        <v>38520397.709999919</v>
      </c>
      <c r="I21" s="128">
        <v>158327049.54000002</v>
      </c>
      <c r="J21" s="128">
        <v>726234033.77999985</v>
      </c>
      <c r="K21" s="129">
        <f t="shared" si="2"/>
        <v>5.6591584324135011E-2</v>
      </c>
      <c r="L21" s="130">
        <f t="shared" si="3"/>
        <v>68422510.400000215</v>
      </c>
      <c r="M21" s="131">
        <v>29902112.690000296</v>
      </c>
    </row>
    <row r="22" spans="1:13" ht="12.75" customHeight="1">
      <c r="A22" s="126" t="s">
        <v>160</v>
      </c>
      <c r="B22" s="127" t="s">
        <v>161</v>
      </c>
      <c r="C22" s="128">
        <v>0</v>
      </c>
      <c r="D22" s="128">
        <v>0</v>
      </c>
      <c r="E22" s="128">
        <v>0</v>
      </c>
      <c r="F22" s="128">
        <v>0</v>
      </c>
      <c r="G22" s="129">
        <f t="shared" si="0"/>
        <v>0</v>
      </c>
      <c r="H22" s="128">
        <f t="shared" si="1"/>
        <v>0</v>
      </c>
      <c r="I22" s="128">
        <v>0</v>
      </c>
      <c r="J22" s="128">
        <v>0</v>
      </c>
      <c r="K22" s="129">
        <f t="shared" si="2"/>
        <v>0</v>
      </c>
      <c r="L22" s="130">
        <f t="shared" si="3"/>
        <v>0</v>
      </c>
      <c r="M22" s="131">
        <v>0</v>
      </c>
    </row>
    <row r="23" spans="1:13" ht="12.75" customHeight="1">
      <c r="A23" s="126" t="s">
        <v>162</v>
      </c>
      <c r="B23" s="127" t="s">
        <v>163</v>
      </c>
      <c r="C23" s="128">
        <v>4050000</v>
      </c>
      <c r="D23" s="128">
        <v>3553300</v>
      </c>
      <c r="E23" s="128">
        <v>619117.47</v>
      </c>
      <c r="F23" s="128">
        <v>3312494.1899999995</v>
      </c>
      <c r="G23" s="129">
        <f t="shared" si="0"/>
        <v>2.3174773688290105E-4</v>
      </c>
      <c r="H23" s="128">
        <f t="shared" si="1"/>
        <v>240805.81000000052</v>
      </c>
      <c r="I23" s="128">
        <v>623627.83000000007</v>
      </c>
      <c r="J23" s="128">
        <v>3223696.1400000006</v>
      </c>
      <c r="K23" s="129">
        <f t="shared" si="2"/>
        <v>2.5120562168181703E-4</v>
      </c>
      <c r="L23" s="130">
        <f t="shared" si="3"/>
        <v>329603.8599999994</v>
      </c>
      <c r="M23" s="131">
        <v>88798.049999998882</v>
      </c>
    </row>
    <row r="24" spans="1:13" ht="12.75" customHeight="1">
      <c r="A24" s="126" t="s">
        <v>164</v>
      </c>
      <c r="B24" s="127" t="s">
        <v>165</v>
      </c>
      <c r="C24" s="128">
        <v>0</v>
      </c>
      <c r="D24" s="128">
        <v>0</v>
      </c>
      <c r="E24" s="128">
        <v>0</v>
      </c>
      <c r="F24" s="128">
        <v>0</v>
      </c>
      <c r="G24" s="129">
        <f t="shared" si="0"/>
        <v>0</v>
      </c>
      <c r="H24" s="128">
        <f t="shared" si="1"/>
        <v>0</v>
      </c>
      <c r="I24" s="128">
        <v>0</v>
      </c>
      <c r="J24" s="128">
        <v>0</v>
      </c>
      <c r="K24" s="129">
        <f t="shared" si="2"/>
        <v>0</v>
      </c>
      <c r="L24" s="130">
        <f t="shared" si="3"/>
        <v>0</v>
      </c>
      <c r="M24" s="131">
        <v>0</v>
      </c>
    </row>
    <row r="25" spans="1:13" ht="12.75" customHeight="1">
      <c r="A25" s="126" t="s">
        <v>166</v>
      </c>
      <c r="B25" s="127" t="s">
        <v>167</v>
      </c>
      <c r="C25" s="128">
        <v>118264000</v>
      </c>
      <c r="D25" s="128">
        <v>153391642.12</v>
      </c>
      <c r="E25" s="128">
        <v>30577851.120000005</v>
      </c>
      <c r="F25" s="128">
        <v>138827642.27000001</v>
      </c>
      <c r="G25" s="129">
        <f t="shared" si="0"/>
        <v>9.7126183677507007E-3</v>
      </c>
      <c r="H25" s="128">
        <f t="shared" si="1"/>
        <v>14563999.849999994</v>
      </c>
      <c r="I25" s="128">
        <v>31553613.079999998</v>
      </c>
      <c r="J25" s="128">
        <v>89415861.909999996</v>
      </c>
      <c r="K25" s="129">
        <f t="shared" si="2"/>
        <v>6.9677060752124887E-3</v>
      </c>
      <c r="L25" s="130">
        <f t="shared" si="3"/>
        <v>63975780.210000008</v>
      </c>
      <c r="M25" s="131">
        <v>49411780.360000014</v>
      </c>
    </row>
    <row r="26" spans="1:13" ht="12.75" customHeight="1">
      <c r="A26" s="126" t="s">
        <v>168</v>
      </c>
      <c r="B26" s="127" t="s">
        <v>169</v>
      </c>
      <c r="C26" s="128">
        <v>2144000</v>
      </c>
      <c r="D26" s="128">
        <v>4448000</v>
      </c>
      <c r="E26" s="128">
        <v>75229.289999999994</v>
      </c>
      <c r="F26" s="128">
        <v>2771901.9399999995</v>
      </c>
      <c r="G26" s="129">
        <f t="shared" si="0"/>
        <v>1.9392698208968722E-4</v>
      </c>
      <c r="H26" s="128">
        <f t="shared" si="1"/>
        <v>1676098.0600000005</v>
      </c>
      <c r="I26" s="128">
        <v>518373.05</v>
      </c>
      <c r="J26" s="128">
        <v>2472949.94</v>
      </c>
      <c r="K26" s="129">
        <f t="shared" si="2"/>
        <v>1.9270393364857025E-4</v>
      </c>
      <c r="L26" s="130">
        <f t="shared" si="3"/>
        <v>1975050.06</v>
      </c>
      <c r="M26" s="131">
        <v>298951.99999999953</v>
      </c>
    </row>
    <row r="27" spans="1:13" ht="12.75" customHeight="1">
      <c r="A27" s="126" t="s">
        <v>170</v>
      </c>
      <c r="B27" s="127" t="s">
        <v>171</v>
      </c>
      <c r="C27" s="128">
        <v>12160000</v>
      </c>
      <c r="D27" s="128">
        <v>14415500</v>
      </c>
      <c r="E27" s="128">
        <v>1039145</v>
      </c>
      <c r="F27" s="128">
        <v>9186756.1900000013</v>
      </c>
      <c r="G27" s="129">
        <f t="shared" si="0"/>
        <v>6.4272111412442461E-4</v>
      </c>
      <c r="H27" s="128">
        <f t="shared" si="1"/>
        <v>5228743.8099999987</v>
      </c>
      <c r="I27" s="128">
        <v>962245.91</v>
      </c>
      <c r="J27" s="128">
        <v>8165395.6600000001</v>
      </c>
      <c r="K27" s="129">
        <f t="shared" si="2"/>
        <v>6.3628617709866116E-4</v>
      </c>
      <c r="L27" s="130">
        <f t="shared" si="3"/>
        <v>6250104.3399999999</v>
      </c>
      <c r="M27" s="131">
        <v>1021360.5300000012</v>
      </c>
    </row>
    <row r="28" spans="1:13" ht="12.75" customHeight="1">
      <c r="A28" s="126" t="s">
        <v>172</v>
      </c>
      <c r="B28" s="127" t="s">
        <v>173</v>
      </c>
      <c r="C28" s="128">
        <v>18530000</v>
      </c>
      <c r="D28" s="128">
        <v>18946560.710000001</v>
      </c>
      <c r="E28" s="128">
        <v>4993025</v>
      </c>
      <c r="F28" s="128">
        <v>18663113.210000001</v>
      </c>
      <c r="G28" s="129">
        <f t="shared" si="0"/>
        <v>1.3057031956958318E-3</v>
      </c>
      <c r="H28" s="128">
        <f t="shared" si="1"/>
        <v>283447.5</v>
      </c>
      <c r="I28" s="128">
        <v>2517175.46</v>
      </c>
      <c r="J28" s="128">
        <v>13632304.73</v>
      </c>
      <c r="K28" s="129">
        <f t="shared" si="2"/>
        <v>1.0622935400653563E-3</v>
      </c>
      <c r="L28" s="130">
        <f t="shared" si="3"/>
        <v>5314255.9800000004</v>
      </c>
      <c r="M28" s="131">
        <v>5030808.4800000004</v>
      </c>
    </row>
    <row r="29" spans="1:13" ht="12.75" customHeight="1">
      <c r="A29" s="126" t="s">
        <v>174</v>
      </c>
      <c r="B29" s="127" t="s">
        <v>175</v>
      </c>
      <c r="C29" s="128">
        <v>625000</v>
      </c>
      <c r="D29" s="128">
        <v>625000</v>
      </c>
      <c r="E29" s="128">
        <v>80000</v>
      </c>
      <c r="F29" s="128">
        <v>625000</v>
      </c>
      <c r="G29" s="129">
        <f t="shared" si="0"/>
        <v>4.3726064784981011E-5</v>
      </c>
      <c r="H29" s="128">
        <f t="shared" si="1"/>
        <v>0</v>
      </c>
      <c r="I29" s="128">
        <v>130000</v>
      </c>
      <c r="J29" s="128">
        <v>625000</v>
      </c>
      <c r="K29" s="129">
        <f t="shared" si="2"/>
        <v>4.8702950505482701E-5</v>
      </c>
      <c r="L29" s="130">
        <f t="shared" si="3"/>
        <v>0</v>
      </c>
      <c r="M29" s="131">
        <v>0</v>
      </c>
    </row>
    <row r="30" spans="1:13" s="29" customFormat="1" ht="12.75" hidden="1" customHeight="1">
      <c r="A30" s="121" t="s">
        <v>176</v>
      </c>
      <c r="B30" s="122" t="s">
        <v>177</v>
      </c>
      <c r="C30" s="118">
        <v>0</v>
      </c>
      <c r="D30" s="118">
        <v>0</v>
      </c>
      <c r="E30" s="118">
        <v>0</v>
      </c>
      <c r="F30" s="118">
        <v>0</v>
      </c>
      <c r="G30" s="123">
        <f t="shared" si="0"/>
        <v>0</v>
      </c>
      <c r="H30" s="118">
        <f t="shared" si="1"/>
        <v>0</v>
      </c>
      <c r="I30" s="118">
        <v>0</v>
      </c>
      <c r="J30" s="118">
        <v>0</v>
      </c>
      <c r="K30" s="123">
        <f t="shared" si="2"/>
        <v>0</v>
      </c>
      <c r="L30" s="124">
        <f t="shared" si="3"/>
        <v>0</v>
      </c>
      <c r="M30" s="125">
        <v>0</v>
      </c>
    </row>
    <row r="31" spans="1:13" ht="12.75" hidden="1" customHeight="1">
      <c r="A31" s="126" t="s">
        <v>178</v>
      </c>
      <c r="B31" s="127" t="s">
        <v>179</v>
      </c>
      <c r="C31" s="128">
        <v>0</v>
      </c>
      <c r="D31" s="128">
        <v>0</v>
      </c>
      <c r="E31" s="128">
        <v>0</v>
      </c>
      <c r="F31" s="128">
        <v>0</v>
      </c>
      <c r="G31" s="129">
        <f t="shared" si="0"/>
        <v>0</v>
      </c>
      <c r="H31" s="128">
        <f t="shared" si="1"/>
        <v>0</v>
      </c>
      <c r="I31" s="128">
        <v>0</v>
      </c>
      <c r="J31" s="128">
        <v>0</v>
      </c>
      <c r="K31" s="129">
        <f t="shared" si="2"/>
        <v>0</v>
      </c>
      <c r="L31" s="130">
        <f t="shared" si="3"/>
        <v>0</v>
      </c>
      <c r="M31" s="131">
        <v>0</v>
      </c>
    </row>
    <row r="32" spans="1:13" s="29" customFormat="1" ht="12.75" customHeight="1">
      <c r="A32" s="121" t="s">
        <v>180</v>
      </c>
      <c r="B32" s="122" t="s">
        <v>181</v>
      </c>
      <c r="C32" s="118">
        <v>198976000</v>
      </c>
      <c r="D32" s="118">
        <v>198235132.00999999</v>
      </c>
      <c r="E32" s="118">
        <v>35927816.200000003</v>
      </c>
      <c r="F32" s="118">
        <v>190114320.84999999</v>
      </c>
      <c r="G32" s="123">
        <f t="shared" si="0"/>
        <v>1.3300721776063625E-2</v>
      </c>
      <c r="H32" s="118">
        <f t="shared" si="1"/>
        <v>8120811.1599999964</v>
      </c>
      <c r="I32" s="118">
        <v>37145840.549999997</v>
      </c>
      <c r="J32" s="118">
        <v>185763124.81</v>
      </c>
      <c r="K32" s="123">
        <f t="shared" si="2"/>
        <v>1.4475539637384375E-2</v>
      </c>
      <c r="L32" s="124">
        <f t="shared" si="3"/>
        <v>12472007.199999988</v>
      </c>
      <c r="M32" s="125">
        <v>4351196.0399999917</v>
      </c>
    </row>
    <row r="33" spans="1:13" ht="12.75" customHeight="1">
      <c r="A33" s="126" t="s">
        <v>182</v>
      </c>
      <c r="B33" s="127" t="s">
        <v>154</v>
      </c>
      <c r="C33" s="128">
        <v>180855000</v>
      </c>
      <c r="D33" s="128">
        <v>178544000</v>
      </c>
      <c r="E33" s="128">
        <v>34419875.460000001</v>
      </c>
      <c r="F33" s="128">
        <v>177107971.87999997</v>
      </c>
      <c r="G33" s="129">
        <f t="shared" si="0"/>
        <v>1.2390775443778358E-2</v>
      </c>
      <c r="H33" s="128">
        <f t="shared" si="1"/>
        <v>1436028.1200000346</v>
      </c>
      <c r="I33" s="128">
        <v>34962505.439999998</v>
      </c>
      <c r="J33" s="128">
        <v>176234302.05000001</v>
      </c>
      <c r="K33" s="129">
        <f t="shared" si="2"/>
        <v>1.3733008784175101E-2</v>
      </c>
      <c r="L33" s="130">
        <f t="shared" si="3"/>
        <v>2309697.9499999881</v>
      </c>
      <c r="M33" s="131">
        <v>873669.82999995351</v>
      </c>
    </row>
    <row r="34" spans="1:13" ht="12.75" customHeight="1">
      <c r="A34" s="126" t="s">
        <v>183</v>
      </c>
      <c r="B34" s="127" t="s">
        <v>184</v>
      </c>
      <c r="C34" s="128">
        <v>13347000</v>
      </c>
      <c r="D34" s="128">
        <v>13794307.869999999</v>
      </c>
      <c r="E34" s="128">
        <v>964525.27000000014</v>
      </c>
      <c r="F34" s="128">
        <v>8604412.5800000001</v>
      </c>
      <c r="G34" s="129">
        <f t="shared" si="0"/>
        <v>6.0197936305565693E-4</v>
      </c>
      <c r="H34" s="128">
        <f t="shared" si="1"/>
        <v>5189895.2899999991</v>
      </c>
      <c r="I34" s="128">
        <v>1379587.96</v>
      </c>
      <c r="J34" s="128">
        <v>6615730.9299999997</v>
      </c>
      <c r="K34" s="129">
        <f t="shared" si="2"/>
        <v>5.1552898566620958E-4</v>
      </c>
      <c r="L34" s="130">
        <f t="shared" si="3"/>
        <v>7178576.9399999995</v>
      </c>
      <c r="M34" s="131">
        <v>1988681.6500000004</v>
      </c>
    </row>
    <row r="35" spans="1:13" ht="12.75" customHeight="1">
      <c r="A35" s="126" t="s">
        <v>185</v>
      </c>
      <c r="B35" s="127" t="s">
        <v>186</v>
      </c>
      <c r="C35" s="128">
        <v>680000</v>
      </c>
      <c r="D35" s="128">
        <v>997500</v>
      </c>
      <c r="E35" s="128">
        <v>100158.11</v>
      </c>
      <c r="F35" s="128">
        <v>628179.65</v>
      </c>
      <c r="G35" s="129">
        <f t="shared" si="0"/>
        <v>4.3948518516010713E-5</v>
      </c>
      <c r="H35" s="128">
        <f t="shared" si="1"/>
        <v>369320.35</v>
      </c>
      <c r="I35" s="128">
        <v>205591.78999999998</v>
      </c>
      <c r="J35" s="128">
        <v>519399.69000000006</v>
      </c>
      <c r="K35" s="129">
        <f t="shared" si="2"/>
        <v>4.0474075831412898E-5</v>
      </c>
      <c r="L35" s="130">
        <f t="shared" si="3"/>
        <v>478100.30999999994</v>
      </c>
      <c r="M35" s="131">
        <v>108779.95999999996</v>
      </c>
    </row>
    <row r="36" spans="1:13" ht="12.75" hidden="1" customHeight="1">
      <c r="A36" s="126" t="s">
        <v>187</v>
      </c>
      <c r="B36" s="127" t="s">
        <v>188</v>
      </c>
      <c r="C36" s="128">
        <v>0</v>
      </c>
      <c r="D36" s="128">
        <v>0</v>
      </c>
      <c r="E36" s="128">
        <v>0</v>
      </c>
      <c r="F36" s="128">
        <v>0</v>
      </c>
      <c r="G36" s="129">
        <f t="shared" si="0"/>
        <v>0</v>
      </c>
      <c r="H36" s="128">
        <f t="shared" si="1"/>
        <v>0</v>
      </c>
      <c r="I36" s="128">
        <v>0</v>
      </c>
      <c r="J36" s="128">
        <v>0</v>
      </c>
      <c r="K36" s="129">
        <f t="shared" si="2"/>
        <v>0</v>
      </c>
      <c r="L36" s="130">
        <f t="shared" si="3"/>
        <v>0</v>
      </c>
      <c r="M36" s="131">
        <v>0</v>
      </c>
    </row>
    <row r="37" spans="1:13" ht="12.75" customHeight="1">
      <c r="A37" s="126" t="s">
        <v>189</v>
      </c>
      <c r="B37" s="127" t="s">
        <v>175</v>
      </c>
      <c r="C37" s="128">
        <v>55000</v>
      </c>
      <c r="D37" s="128">
        <v>55000</v>
      </c>
      <c r="E37" s="128">
        <v>27899.75</v>
      </c>
      <c r="F37" s="128">
        <v>27899.75</v>
      </c>
      <c r="G37" s="129">
        <f t="shared" si="0"/>
        <v>1.951914041575638E-6</v>
      </c>
      <c r="H37" s="128">
        <f t="shared" si="1"/>
        <v>27100.25</v>
      </c>
      <c r="I37" s="128">
        <v>0</v>
      </c>
      <c r="J37" s="128">
        <v>0</v>
      </c>
      <c r="K37" s="129">
        <f t="shared" si="2"/>
        <v>0</v>
      </c>
      <c r="L37" s="130">
        <f t="shared" si="3"/>
        <v>55000</v>
      </c>
      <c r="M37" s="131">
        <v>27899.75</v>
      </c>
    </row>
    <row r="38" spans="1:13" ht="12.75" customHeight="1">
      <c r="A38" s="126" t="s">
        <v>190</v>
      </c>
      <c r="B38" s="127" t="s">
        <v>191</v>
      </c>
      <c r="C38" s="128">
        <v>4039000</v>
      </c>
      <c r="D38" s="128">
        <v>4844324.1399999997</v>
      </c>
      <c r="E38" s="128">
        <v>415357.61000000004</v>
      </c>
      <c r="F38" s="128">
        <v>3745856.9899999998</v>
      </c>
      <c r="G38" s="129">
        <f t="shared" si="0"/>
        <v>2.6206653667202229E-4</v>
      </c>
      <c r="H38" s="128">
        <f t="shared" si="1"/>
        <v>1098467.1499999999</v>
      </c>
      <c r="I38" s="128">
        <v>598155.36</v>
      </c>
      <c r="J38" s="128">
        <v>2393692.14</v>
      </c>
      <c r="K38" s="129">
        <f t="shared" si="2"/>
        <v>1.8652779171165275E-4</v>
      </c>
      <c r="L38" s="130">
        <f t="shared" si="3"/>
        <v>2450631.9999999995</v>
      </c>
      <c r="M38" s="131">
        <v>1352164.8499999996</v>
      </c>
    </row>
    <row r="39" spans="1:13" s="29" customFormat="1" ht="12.75" customHeight="1">
      <c r="A39" s="121" t="s">
        <v>192</v>
      </c>
      <c r="B39" s="122" t="s">
        <v>193</v>
      </c>
      <c r="C39" s="118">
        <v>276704000</v>
      </c>
      <c r="D39" s="118">
        <v>434861910.11000001</v>
      </c>
      <c r="E39" s="118">
        <v>56027661.120000005</v>
      </c>
      <c r="F39" s="118">
        <v>317715137.36000001</v>
      </c>
      <c r="G39" s="123">
        <f t="shared" si="0"/>
        <v>2.2227892286995999E-2</v>
      </c>
      <c r="H39" s="118">
        <f t="shared" si="1"/>
        <v>117146772.75</v>
      </c>
      <c r="I39" s="118">
        <v>55771937.510000005</v>
      </c>
      <c r="J39" s="118">
        <v>303018969.27999997</v>
      </c>
      <c r="K39" s="123">
        <f t="shared" si="2"/>
        <v>2.3612668580905952E-2</v>
      </c>
      <c r="L39" s="124">
        <f t="shared" si="3"/>
        <v>131842940.83000004</v>
      </c>
      <c r="M39" s="125">
        <v>14696168.080000043</v>
      </c>
    </row>
    <row r="40" spans="1:13" ht="12.75" customHeight="1">
      <c r="A40" s="126" t="s">
        <v>194</v>
      </c>
      <c r="B40" s="127" t="s">
        <v>154</v>
      </c>
      <c r="C40" s="128">
        <v>13323000</v>
      </c>
      <c r="D40" s="128">
        <v>13147295.669999998</v>
      </c>
      <c r="E40" s="128">
        <v>2185325.08</v>
      </c>
      <c r="F40" s="128">
        <v>12916689.010000002</v>
      </c>
      <c r="G40" s="129">
        <f t="shared" si="0"/>
        <v>9.0367356873393963E-4</v>
      </c>
      <c r="H40" s="128">
        <f t="shared" si="1"/>
        <v>230606.65999999642</v>
      </c>
      <c r="I40" s="128">
        <v>2532616.04</v>
      </c>
      <c r="J40" s="128">
        <v>11414370.41</v>
      </c>
      <c r="K40" s="129">
        <f t="shared" si="2"/>
        <v>8.8946162740716206E-4</v>
      </c>
      <c r="L40" s="130">
        <f t="shared" si="3"/>
        <v>1732925.2599999979</v>
      </c>
      <c r="M40" s="131">
        <v>1502318.6000000015</v>
      </c>
    </row>
    <row r="41" spans="1:13" ht="12.75" customHeight="1">
      <c r="A41" s="126" t="s">
        <v>195</v>
      </c>
      <c r="B41" s="127" t="s">
        <v>173</v>
      </c>
      <c r="C41" s="128">
        <v>842000</v>
      </c>
      <c r="D41" s="128">
        <v>1121910</v>
      </c>
      <c r="E41" s="128">
        <v>406844.21</v>
      </c>
      <c r="F41" s="128">
        <v>544247.71</v>
      </c>
      <c r="G41" s="129">
        <f t="shared" si="0"/>
        <v>3.8076497002460087E-5</v>
      </c>
      <c r="H41" s="128">
        <f t="shared" si="1"/>
        <v>577662.29</v>
      </c>
      <c r="I41" s="128">
        <v>38891.61</v>
      </c>
      <c r="J41" s="128">
        <v>161535.16999999998</v>
      </c>
      <c r="K41" s="129">
        <f t="shared" si="2"/>
        <v>1.2587583023047573E-5</v>
      </c>
      <c r="L41" s="130">
        <f t="shared" si="3"/>
        <v>960374.83000000007</v>
      </c>
      <c r="M41" s="131">
        <v>382712.54</v>
      </c>
    </row>
    <row r="42" spans="1:13" ht="12.75" customHeight="1">
      <c r="A42" s="126" t="s">
        <v>196</v>
      </c>
      <c r="B42" s="127" t="s">
        <v>197</v>
      </c>
      <c r="C42" s="128">
        <v>12498000</v>
      </c>
      <c r="D42" s="128">
        <v>59080179.380000003</v>
      </c>
      <c r="E42" s="128">
        <v>2359115.4400000004</v>
      </c>
      <c r="F42" s="128">
        <v>28740426.059999995</v>
      </c>
      <c r="G42" s="129">
        <f t="shared" si="0"/>
        <v>2.010729170956026E-3</v>
      </c>
      <c r="H42" s="128">
        <f t="shared" si="1"/>
        <v>30339753.320000008</v>
      </c>
      <c r="I42" s="128">
        <v>2015946.8900000001</v>
      </c>
      <c r="J42" s="128">
        <v>28209971.789999999</v>
      </c>
      <c r="K42" s="129">
        <f t="shared" si="2"/>
        <v>2.1982541757590928E-3</v>
      </c>
      <c r="L42" s="130">
        <f t="shared" si="3"/>
        <v>30870207.590000004</v>
      </c>
      <c r="M42" s="131">
        <v>530454.26999999583</v>
      </c>
    </row>
    <row r="43" spans="1:13" ht="12.75" customHeight="1">
      <c r="A43" s="126" t="s">
        <v>198</v>
      </c>
      <c r="B43" s="127" t="s">
        <v>199</v>
      </c>
      <c r="C43" s="128">
        <v>4684000</v>
      </c>
      <c r="D43" s="128">
        <v>10155291.129999999</v>
      </c>
      <c r="E43" s="128">
        <v>1445702.48</v>
      </c>
      <c r="F43" s="128">
        <v>4552709.25</v>
      </c>
      <c r="G43" s="129">
        <f t="shared" si="0"/>
        <v>3.1851529538029169E-4</v>
      </c>
      <c r="H43" s="128">
        <f t="shared" si="1"/>
        <v>5602581.879999999</v>
      </c>
      <c r="I43" s="128">
        <v>1523444.44</v>
      </c>
      <c r="J43" s="128">
        <v>4475150.25</v>
      </c>
      <c r="K43" s="129">
        <f t="shared" si="2"/>
        <v>3.4872483380855764E-4</v>
      </c>
      <c r="L43" s="130">
        <f t="shared" si="3"/>
        <v>5680140.879999999</v>
      </c>
      <c r="M43" s="131">
        <v>77559</v>
      </c>
    </row>
    <row r="44" spans="1:13" ht="12.75" customHeight="1">
      <c r="A44" s="126" t="s">
        <v>200</v>
      </c>
      <c r="B44" s="127" t="s">
        <v>175</v>
      </c>
      <c r="C44" s="128">
        <v>75716000</v>
      </c>
      <c r="D44" s="128">
        <v>157126594.50999999</v>
      </c>
      <c r="E44" s="128">
        <v>14493828.330000002</v>
      </c>
      <c r="F44" s="128">
        <v>93543735.829999998</v>
      </c>
      <c r="G44" s="129">
        <f t="shared" si="0"/>
        <v>6.5444791250107662E-3</v>
      </c>
      <c r="H44" s="128">
        <f t="shared" si="1"/>
        <v>63582858.679999992</v>
      </c>
      <c r="I44" s="128">
        <v>14211371.210000003</v>
      </c>
      <c r="J44" s="128">
        <v>89029598.590000004</v>
      </c>
      <c r="K44" s="129">
        <f t="shared" si="2"/>
        <v>6.9376066138428201E-3</v>
      </c>
      <c r="L44" s="130">
        <f t="shared" si="3"/>
        <v>68096995.919999987</v>
      </c>
      <c r="M44" s="131">
        <v>4514137.2399999946</v>
      </c>
    </row>
    <row r="45" spans="1:13" ht="12.75" customHeight="1">
      <c r="A45" s="126" t="s">
        <v>201</v>
      </c>
      <c r="B45" s="127" t="s">
        <v>191</v>
      </c>
      <c r="C45" s="128">
        <v>169641000</v>
      </c>
      <c r="D45" s="128">
        <v>194230639.42000002</v>
      </c>
      <c r="E45" s="128">
        <v>35136845.579999998</v>
      </c>
      <c r="F45" s="128">
        <v>177417329.5</v>
      </c>
      <c r="G45" s="129">
        <f t="shared" ref="G45:G76" si="4">F45/$F$131</f>
        <v>1.2412418629912516E-2</v>
      </c>
      <c r="H45" s="128">
        <f t="shared" si="1"/>
        <v>16813309.920000017</v>
      </c>
      <c r="I45" s="128">
        <v>35449667.32</v>
      </c>
      <c r="J45" s="128">
        <v>169728343.06999999</v>
      </c>
      <c r="K45" s="129">
        <f t="shared" ref="K45:K76" si="5">J45/$J$131</f>
        <v>1.3226033747065276E-2</v>
      </c>
      <c r="L45" s="130">
        <f t="shared" si="3"/>
        <v>24502296.350000024</v>
      </c>
      <c r="M45" s="131">
        <v>7688986.4300000072</v>
      </c>
    </row>
    <row r="46" spans="1:13" ht="12.75" hidden="1" customHeight="1">
      <c r="A46" s="126" t="s">
        <v>202</v>
      </c>
      <c r="B46" s="134" t="s">
        <v>203</v>
      </c>
      <c r="C46" s="128">
        <v>0</v>
      </c>
      <c r="D46" s="128">
        <v>0</v>
      </c>
      <c r="E46" s="128">
        <v>0</v>
      </c>
      <c r="F46" s="128">
        <v>0</v>
      </c>
      <c r="G46" s="129">
        <f t="shared" si="4"/>
        <v>0</v>
      </c>
      <c r="H46" s="128">
        <f t="shared" si="1"/>
        <v>0</v>
      </c>
      <c r="I46" s="128">
        <v>0</v>
      </c>
      <c r="J46" s="128">
        <v>0</v>
      </c>
      <c r="K46" s="129">
        <f t="shared" si="5"/>
        <v>0</v>
      </c>
      <c r="L46" s="130">
        <f t="shared" si="3"/>
        <v>0</v>
      </c>
      <c r="M46" s="131">
        <v>0</v>
      </c>
    </row>
    <row r="47" spans="1:13" s="29" customFormat="1" ht="12.75" customHeight="1">
      <c r="A47" s="121" t="s">
        <v>204</v>
      </c>
      <c r="B47" s="122" t="s">
        <v>205</v>
      </c>
      <c r="C47" s="118">
        <v>2011469000</v>
      </c>
      <c r="D47" s="118">
        <v>2079669000</v>
      </c>
      <c r="E47" s="118">
        <v>404176985.78000003</v>
      </c>
      <c r="F47" s="118">
        <v>2003295291.1500003</v>
      </c>
      <c r="G47" s="123">
        <f t="shared" si="4"/>
        <v>0.1401539514948357</v>
      </c>
      <c r="H47" s="118">
        <f t="shared" si="1"/>
        <v>76373708.849999666</v>
      </c>
      <c r="I47" s="118">
        <v>402860597.56000006</v>
      </c>
      <c r="J47" s="118">
        <v>2001281364.54</v>
      </c>
      <c r="K47" s="123">
        <f t="shared" si="5"/>
        <v>0.15594929159157839</v>
      </c>
      <c r="L47" s="124">
        <f t="shared" si="3"/>
        <v>78387635.460000038</v>
      </c>
      <c r="M47" s="125">
        <v>2013926.6100003719</v>
      </c>
    </row>
    <row r="48" spans="1:13" ht="12.75" hidden="1" customHeight="1">
      <c r="A48" s="126" t="s">
        <v>206</v>
      </c>
      <c r="B48" s="127" t="s">
        <v>154</v>
      </c>
      <c r="C48" s="128">
        <v>2008469000</v>
      </c>
      <c r="D48" s="128">
        <v>2076259000</v>
      </c>
      <c r="E48" s="128">
        <v>404176985.78000003</v>
      </c>
      <c r="F48" s="128">
        <v>1999886088.5100002</v>
      </c>
      <c r="G48" s="129">
        <f t="shared" si="4"/>
        <v>0.13991543787003285</v>
      </c>
      <c r="H48" s="128">
        <f t="shared" si="1"/>
        <v>76372911.489999771</v>
      </c>
      <c r="I48" s="128">
        <v>402860597.56000006</v>
      </c>
      <c r="J48" s="128">
        <v>1997872161.8999999</v>
      </c>
      <c r="K48" s="129">
        <f t="shared" si="5"/>
        <v>0.15568363042767586</v>
      </c>
      <c r="L48" s="130">
        <f t="shared" si="3"/>
        <v>78386838.100000143</v>
      </c>
      <c r="M48" s="131">
        <v>2013926.6100003719</v>
      </c>
    </row>
    <row r="49" spans="1:13" ht="12.75" customHeight="1">
      <c r="A49" s="126" t="s">
        <v>207</v>
      </c>
      <c r="B49" s="127" t="s">
        <v>208</v>
      </c>
      <c r="C49" s="128">
        <v>3000000</v>
      </c>
      <c r="D49" s="128">
        <v>3410000</v>
      </c>
      <c r="E49" s="128">
        <v>0</v>
      </c>
      <c r="F49" s="128">
        <v>3409202.64</v>
      </c>
      <c r="G49" s="129">
        <f t="shared" si="4"/>
        <v>2.3851362480282925E-4</v>
      </c>
      <c r="H49" s="128">
        <f t="shared" si="1"/>
        <v>797.35999999986961</v>
      </c>
      <c r="I49" s="128">
        <v>0</v>
      </c>
      <c r="J49" s="128">
        <v>3409202.64</v>
      </c>
      <c r="K49" s="129">
        <f t="shared" si="5"/>
        <v>2.656611639025295E-4</v>
      </c>
      <c r="L49" s="130">
        <f t="shared" si="3"/>
        <v>797.35999999986961</v>
      </c>
      <c r="M49" s="131">
        <v>0</v>
      </c>
    </row>
    <row r="50" spans="1:13" s="29" customFormat="1" ht="12.75" customHeight="1">
      <c r="A50" s="27">
        <v>10</v>
      </c>
      <c r="B50" s="122" t="s">
        <v>209</v>
      </c>
      <c r="C50" s="118">
        <v>2665116000</v>
      </c>
      <c r="D50" s="118">
        <v>3199439814.7800002</v>
      </c>
      <c r="E50" s="118">
        <v>585586827.05000007</v>
      </c>
      <c r="F50" s="118">
        <v>3113890382.3400002</v>
      </c>
      <c r="G50" s="123">
        <f t="shared" si="4"/>
        <v>0.217853076146445</v>
      </c>
      <c r="H50" s="118">
        <f t="shared" si="1"/>
        <v>85549432.440000057</v>
      </c>
      <c r="I50" s="118">
        <v>565561886.79999995</v>
      </c>
      <c r="J50" s="118">
        <v>3034516084.9700003</v>
      </c>
      <c r="K50" s="123">
        <f t="shared" si="5"/>
        <v>0.23646381871101607</v>
      </c>
      <c r="L50" s="124">
        <f t="shared" si="3"/>
        <v>164923729.80999994</v>
      </c>
      <c r="M50" s="125">
        <v>79374297.369999886</v>
      </c>
    </row>
    <row r="51" spans="1:13" ht="12.75" customHeight="1">
      <c r="A51" s="126" t="s">
        <v>210</v>
      </c>
      <c r="B51" s="127" t="s">
        <v>211</v>
      </c>
      <c r="C51" s="128">
        <v>1012396000</v>
      </c>
      <c r="D51" s="128">
        <v>976960903.46000016</v>
      </c>
      <c r="E51" s="128">
        <v>180535188.32999998</v>
      </c>
      <c r="F51" s="128">
        <v>936158081.08999991</v>
      </c>
      <c r="G51" s="129">
        <f t="shared" si="4"/>
        <v>6.5495214244359737E-2</v>
      </c>
      <c r="H51" s="128">
        <f t="shared" si="1"/>
        <v>40802822.370000243</v>
      </c>
      <c r="I51" s="128">
        <v>167212054.38</v>
      </c>
      <c r="J51" s="128">
        <v>894379801.23000002</v>
      </c>
      <c r="K51" s="129">
        <f t="shared" si="5"/>
        <v>6.9694296307853024E-2</v>
      </c>
      <c r="L51" s="130">
        <f t="shared" si="3"/>
        <v>82581102.230000138</v>
      </c>
      <c r="M51" s="131">
        <v>41778279.859999895</v>
      </c>
    </row>
    <row r="52" spans="1:13" ht="12.75" customHeight="1">
      <c r="A52" s="126" t="s">
        <v>212</v>
      </c>
      <c r="B52" s="127" t="s">
        <v>213</v>
      </c>
      <c r="C52" s="128">
        <v>1617553000</v>
      </c>
      <c r="D52" s="128">
        <v>2182912211.0900002</v>
      </c>
      <c r="E52" s="128">
        <v>397910856.35000002</v>
      </c>
      <c r="F52" s="128">
        <v>2141674608.3000002</v>
      </c>
      <c r="G52" s="129">
        <f t="shared" si="4"/>
        <v>0.14983520427339941</v>
      </c>
      <c r="H52" s="128">
        <f t="shared" si="1"/>
        <v>41237602.789999962</v>
      </c>
      <c r="I52" s="128">
        <v>391468384.23000002</v>
      </c>
      <c r="J52" s="128">
        <v>2106018179.8700001</v>
      </c>
      <c r="K52" s="129">
        <f t="shared" si="5"/>
        <v>0.16411087868456858</v>
      </c>
      <c r="L52" s="130">
        <f t="shared" si="3"/>
        <v>76894031.220000029</v>
      </c>
      <c r="M52" s="131">
        <v>35656428.430000067</v>
      </c>
    </row>
    <row r="53" spans="1:13" ht="12.75" customHeight="1">
      <c r="A53" s="126" t="s">
        <v>214</v>
      </c>
      <c r="B53" s="127" t="s">
        <v>215</v>
      </c>
      <c r="C53" s="128">
        <v>22568000</v>
      </c>
      <c r="D53" s="128">
        <v>25633700.23</v>
      </c>
      <c r="E53" s="128">
        <v>4636147.9399999995</v>
      </c>
      <c r="F53" s="128">
        <v>22873426.659999996</v>
      </c>
      <c r="G53" s="129">
        <f t="shared" si="4"/>
        <v>1.6002638975834745E-3</v>
      </c>
      <c r="H53" s="128">
        <f t="shared" si="1"/>
        <v>2760273.570000004</v>
      </c>
      <c r="I53" s="128">
        <v>4533627.01</v>
      </c>
      <c r="J53" s="128">
        <v>21185778.449999999</v>
      </c>
      <c r="K53" s="129">
        <f t="shared" si="5"/>
        <v>1.650895870832755E-3</v>
      </c>
      <c r="L53" s="130">
        <f t="shared" si="3"/>
        <v>4447921.7800000012</v>
      </c>
      <c r="M53" s="131">
        <v>1687648.2099999972</v>
      </c>
    </row>
    <row r="54" spans="1:13" ht="12.75" customHeight="1">
      <c r="A54" s="126" t="s">
        <v>216</v>
      </c>
      <c r="B54" s="127" t="s">
        <v>217</v>
      </c>
      <c r="C54" s="128">
        <v>12599000</v>
      </c>
      <c r="D54" s="128">
        <v>13933000</v>
      </c>
      <c r="E54" s="128">
        <v>2504634.4299999997</v>
      </c>
      <c r="F54" s="128">
        <v>13184266.289999999</v>
      </c>
      <c r="G54" s="129">
        <f t="shared" si="4"/>
        <v>9.2239373110236981E-4</v>
      </c>
      <c r="H54" s="128">
        <f t="shared" si="1"/>
        <v>748733.71000000089</v>
      </c>
      <c r="I54" s="128">
        <v>2347821.1799999997</v>
      </c>
      <c r="J54" s="128">
        <v>12932325.42</v>
      </c>
      <c r="K54" s="129">
        <f t="shared" si="5"/>
        <v>1.0077478477616892E-3</v>
      </c>
      <c r="L54" s="130">
        <f t="shared" si="3"/>
        <v>1000674.5800000001</v>
      </c>
      <c r="M54" s="131">
        <v>251940.86999999918</v>
      </c>
    </row>
    <row r="55" spans="1:13" ht="12.75" hidden="1" customHeight="1">
      <c r="A55" s="126" t="s">
        <v>218</v>
      </c>
      <c r="B55" s="134" t="s">
        <v>203</v>
      </c>
      <c r="C55" s="128">
        <v>0</v>
      </c>
      <c r="D55" s="128">
        <v>0</v>
      </c>
      <c r="E55" s="128">
        <v>0</v>
      </c>
      <c r="F55" s="128">
        <v>0</v>
      </c>
      <c r="G55" s="129">
        <f t="shared" si="4"/>
        <v>0</v>
      </c>
      <c r="H55" s="128">
        <f t="shared" si="1"/>
        <v>0</v>
      </c>
      <c r="I55" s="128">
        <v>0</v>
      </c>
      <c r="J55" s="128">
        <v>0</v>
      </c>
      <c r="K55" s="129">
        <f t="shared" si="5"/>
        <v>0</v>
      </c>
      <c r="L55" s="130">
        <f t="shared" si="3"/>
        <v>0</v>
      </c>
      <c r="M55" s="131">
        <v>0</v>
      </c>
    </row>
    <row r="56" spans="1:13" s="29" customFormat="1" ht="12.75" customHeight="1">
      <c r="A56" s="27">
        <v>11</v>
      </c>
      <c r="B56" s="122" t="s">
        <v>219</v>
      </c>
      <c r="C56" s="118">
        <v>3211000</v>
      </c>
      <c r="D56" s="118">
        <v>2855775.8</v>
      </c>
      <c r="E56" s="118">
        <v>199107.05</v>
      </c>
      <c r="F56" s="118">
        <v>2650202.7099999995</v>
      </c>
      <c r="G56" s="123">
        <f t="shared" si="4"/>
        <v>1.8541269662526754E-4</v>
      </c>
      <c r="H56" s="118">
        <f t="shared" si="1"/>
        <v>205573.09000000032</v>
      </c>
      <c r="I56" s="118">
        <v>475891.75</v>
      </c>
      <c r="J56" s="118">
        <v>2374334.3200000003</v>
      </c>
      <c r="K56" s="123">
        <f t="shared" si="5"/>
        <v>1.850193389926863E-4</v>
      </c>
      <c r="L56" s="124">
        <f t="shared" si="3"/>
        <v>481441.47999999952</v>
      </c>
      <c r="M56" s="125">
        <v>275868.3899999992</v>
      </c>
    </row>
    <row r="57" spans="1:13" ht="12.75" customHeight="1">
      <c r="A57" s="126" t="s">
        <v>220</v>
      </c>
      <c r="B57" s="127" t="s">
        <v>154</v>
      </c>
      <c r="C57" s="128">
        <v>1303000</v>
      </c>
      <c r="D57" s="128">
        <v>1394300</v>
      </c>
      <c r="E57" s="128">
        <v>262278.23</v>
      </c>
      <c r="F57" s="128">
        <v>1383326.9899999998</v>
      </c>
      <c r="G57" s="129">
        <f t="shared" si="4"/>
        <v>9.6779912933684422E-5</v>
      </c>
      <c r="H57" s="128">
        <f t="shared" si="1"/>
        <v>10973.010000000242</v>
      </c>
      <c r="I57" s="128">
        <v>262278.23</v>
      </c>
      <c r="J57" s="128">
        <v>1383326.9900000002</v>
      </c>
      <c r="K57" s="129">
        <f t="shared" si="5"/>
        <v>1.0779536948298939E-4</v>
      </c>
      <c r="L57" s="130">
        <f t="shared" si="3"/>
        <v>10973.009999999776</v>
      </c>
      <c r="M57" s="131">
        <v>-4.6566128730773926E-10</v>
      </c>
    </row>
    <row r="58" spans="1:13" ht="12.75" customHeight="1">
      <c r="A58" s="126" t="s">
        <v>221</v>
      </c>
      <c r="B58" s="127" t="s">
        <v>175</v>
      </c>
      <c r="C58" s="128">
        <v>0</v>
      </c>
      <c r="D58" s="128">
        <v>0</v>
      </c>
      <c r="E58" s="128">
        <v>0</v>
      </c>
      <c r="F58" s="128">
        <v>0</v>
      </c>
      <c r="G58" s="129">
        <f t="shared" si="4"/>
        <v>0</v>
      </c>
      <c r="H58" s="128">
        <f t="shared" si="1"/>
        <v>0</v>
      </c>
      <c r="I58" s="128">
        <v>0</v>
      </c>
      <c r="J58" s="128">
        <v>0</v>
      </c>
      <c r="K58" s="129">
        <f t="shared" si="5"/>
        <v>0</v>
      </c>
      <c r="L58" s="130">
        <f t="shared" si="3"/>
        <v>0</v>
      </c>
      <c r="M58" s="131">
        <v>0</v>
      </c>
    </row>
    <row r="59" spans="1:13" ht="12.75" hidden="1" customHeight="1">
      <c r="A59" s="126" t="s">
        <v>222</v>
      </c>
      <c r="B59" s="127" t="s">
        <v>203</v>
      </c>
      <c r="C59" s="128">
        <v>0</v>
      </c>
      <c r="D59" s="128">
        <v>0</v>
      </c>
      <c r="E59" s="128">
        <v>0</v>
      </c>
      <c r="F59" s="128">
        <v>0</v>
      </c>
      <c r="G59" s="129">
        <f t="shared" si="4"/>
        <v>0</v>
      </c>
      <c r="H59" s="128">
        <f t="shared" si="1"/>
        <v>0</v>
      </c>
      <c r="I59" s="128">
        <v>0</v>
      </c>
      <c r="J59" s="128">
        <v>0</v>
      </c>
      <c r="K59" s="129">
        <f t="shared" si="5"/>
        <v>0</v>
      </c>
      <c r="L59" s="130">
        <f t="shared" si="3"/>
        <v>0</v>
      </c>
      <c r="M59" s="131">
        <v>0</v>
      </c>
    </row>
    <row r="60" spans="1:13" ht="12.75" customHeight="1">
      <c r="A60" s="126" t="s">
        <v>223</v>
      </c>
      <c r="B60" s="127" t="s">
        <v>224</v>
      </c>
      <c r="C60" s="128">
        <v>1908000</v>
      </c>
      <c r="D60" s="128">
        <v>1461475.8</v>
      </c>
      <c r="E60" s="128">
        <v>-63171.179999999993</v>
      </c>
      <c r="F60" s="128">
        <v>1266875.7199999997</v>
      </c>
      <c r="G60" s="129">
        <f t="shared" si="4"/>
        <v>8.8632783691583119E-5</v>
      </c>
      <c r="H60" s="128">
        <f t="shared" si="1"/>
        <v>194600.08000000031</v>
      </c>
      <c r="I60" s="128">
        <v>213613.52</v>
      </c>
      <c r="J60" s="128">
        <v>991007.33</v>
      </c>
      <c r="K60" s="129">
        <f t="shared" si="5"/>
        <v>7.7223969509696892E-5</v>
      </c>
      <c r="L60" s="130">
        <f t="shared" si="3"/>
        <v>470468.47000000009</v>
      </c>
      <c r="M60" s="131">
        <v>275868.38999999978</v>
      </c>
    </row>
    <row r="61" spans="1:13" s="29" customFormat="1" ht="12.75" customHeight="1">
      <c r="A61" s="27">
        <v>12</v>
      </c>
      <c r="B61" s="122" t="s">
        <v>225</v>
      </c>
      <c r="C61" s="118">
        <v>2079987000</v>
      </c>
      <c r="D61" s="118">
        <v>2304094773.6800003</v>
      </c>
      <c r="E61" s="118">
        <v>472187091.88999999</v>
      </c>
      <c r="F61" s="118">
        <v>2274859448.8499999</v>
      </c>
      <c r="G61" s="123">
        <f t="shared" si="4"/>
        <v>0.15915304261942606</v>
      </c>
      <c r="H61" s="118">
        <f t="shared" si="1"/>
        <v>29235324.830000401</v>
      </c>
      <c r="I61" s="118">
        <v>468378453.13999999</v>
      </c>
      <c r="J61" s="118">
        <v>2064354059.1200001</v>
      </c>
      <c r="K61" s="123">
        <f t="shared" si="5"/>
        <v>0.16086421370738188</v>
      </c>
      <c r="L61" s="124">
        <f t="shared" si="3"/>
        <v>239740714.56000018</v>
      </c>
      <c r="M61" s="125">
        <v>210505389.72999978</v>
      </c>
    </row>
    <row r="62" spans="1:13" ht="12.75" customHeight="1">
      <c r="A62" s="126" t="s">
        <v>226</v>
      </c>
      <c r="B62" s="127" t="s">
        <v>227</v>
      </c>
      <c r="C62" s="128">
        <v>1259695000</v>
      </c>
      <c r="D62" s="128">
        <v>1439097071.7600002</v>
      </c>
      <c r="E62" s="128">
        <v>312038073.91999996</v>
      </c>
      <c r="F62" s="128">
        <v>1419310162.0599999</v>
      </c>
      <c r="G62" s="129">
        <f t="shared" si="4"/>
        <v>9.9297356953947924E-2</v>
      </c>
      <c r="H62" s="128">
        <f t="shared" si="1"/>
        <v>19786909.700000286</v>
      </c>
      <c r="I62" s="128">
        <v>284874924.22999996</v>
      </c>
      <c r="J62" s="128">
        <v>1268462831.51</v>
      </c>
      <c r="K62" s="129">
        <f t="shared" si="5"/>
        <v>9.8844612001721552E-2</v>
      </c>
      <c r="L62" s="130">
        <f t="shared" si="3"/>
        <v>170634240.25000024</v>
      </c>
      <c r="M62" s="131">
        <v>150847330.54999995</v>
      </c>
    </row>
    <row r="63" spans="1:13" ht="12.75" customHeight="1">
      <c r="A63" s="126" t="s">
        <v>228</v>
      </c>
      <c r="B63" s="127" t="s">
        <v>229</v>
      </c>
      <c r="C63" s="128">
        <v>805210000</v>
      </c>
      <c r="D63" s="128">
        <v>801584488.00000012</v>
      </c>
      <c r="E63" s="128">
        <v>148119303.58000001</v>
      </c>
      <c r="F63" s="128">
        <v>792192590.16999996</v>
      </c>
      <c r="G63" s="129">
        <f t="shared" si="4"/>
        <v>5.5423143231928519E-2</v>
      </c>
      <c r="H63" s="128">
        <f t="shared" si="1"/>
        <v>9391897.8300001621</v>
      </c>
      <c r="I63" s="128">
        <v>171473814.52000001</v>
      </c>
      <c r="J63" s="128">
        <v>732534530.99000013</v>
      </c>
      <c r="K63" s="129">
        <f t="shared" si="5"/>
        <v>5.7082548810180732E-2</v>
      </c>
      <c r="L63" s="130">
        <f t="shared" si="3"/>
        <v>69049957.00999999</v>
      </c>
      <c r="M63" s="131">
        <v>59658059.179999828</v>
      </c>
    </row>
    <row r="64" spans="1:13" ht="12.75" customHeight="1">
      <c r="A64" s="126" t="s">
        <v>1106</v>
      </c>
      <c r="B64" s="127" t="s">
        <v>1107</v>
      </c>
      <c r="C64" s="128">
        <v>5541000</v>
      </c>
      <c r="D64" s="128">
        <v>4612194.16</v>
      </c>
      <c r="E64" s="128">
        <v>933410.9</v>
      </c>
      <c r="F64" s="128">
        <v>4587986.16</v>
      </c>
      <c r="G64" s="129">
        <f t="shared" ref="G64:G127" si="6">F64/$F$131</f>
        <v>3.2098332810360998E-4</v>
      </c>
      <c r="H64" s="128">
        <f t="shared" ref="H64:H127" si="7">D64-F64</f>
        <v>24208</v>
      </c>
      <c r="I64" s="128">
        <v>933410.89999999991</v>
      </c>
      <c r="J64" s="128">
        <v>4587986.16</v>
      </c>
      <c r="K64" s="129">
        <f t="shared" ref="K64:K127" si="8">J64/$J$131</f>
        <v>3.5751754059251141E-4</v>
      </c>
      <c r="L64" s="130">
        <f t="shared" ref="L64:L127" si="9">D64-J64</f>
        <v>24208</v>
      </c>
      <c r="M64" s="131">
        <v>0</v>
      </c>
    </row>
    <row r="65" spans="1:13" ht="12.75" customHeight="1">
      <c r="A65" s="126" t="s">
        <v>230</v>
      </c>
      <c r="B65" s="127" t="s">
        <v>231</v>
      </c>
      <c r="C65" s="128">
        <v>9541000</v>
      </c>
      <c r="D65" s="128">
        <v>58801019.759999998</v>
      </c>
      <c r="E65" s="128">
        <v>11096303.490000002</v>
      </c>
      <c r="F65" s="128">
        <v>58768710.459999993</v>
      </c>
      <c r="G65" s="129">
        <f t="shared" si="6"/>
        <v>4.1115591054460008E-3</v>
      </c>
      <c r="H65" s="128">
        <f t="shared" si="7"/>
        <v>32309.30000000447</v>
      </c>
      <c r="I65" s="128">
        <v>11096303.49</v>
      </c>
      <c r="J65" s="128">
        <v>58768710.459999993</v>
      </c>
      <c r="K65" s="129">
        <f t="shared" si="8"/>
        <v>4.5795353548870764E-3</v>
      </c>
      <c r="L65" s="130">
        <f t="shared" si="9"/>
        <v>32309.30000000447</v>
      </c>
      <c r="M65" s="131">
        <v>0</v>
      </c>
    </row>
    <row r="66" spans="1:13" s="29" customFormat="1" ht="12.75" customHeight="1">
      <c r="A66" s="27">
        <v>13</v>
      </c>
      <c r="B66" s="122" t="s">
        <v>232</v>
      </c>
      <c r="C66" s="118">
        <v>91585000</v>
      </c>
      <c r="D66" s="118">
        <v>136409728.44</v>
      </c>
      <c r="E66" s="118">
        <v>41455829.979999997</v>
      </c>
      <c r="F66" s="118">
        <v>121282112.46000001</v>
      </c>
      <c r="G66" s="123">
        <f t="shared" si="6"/>
        <v>8.485103210696501E-3</v>
      </c>
      <c r="H66" s="118">
        <f t="shared" si="7"/>
        <v>15127615.979999989</v>
      </c>
      <c r="I66" s="118">
        <v>45183908.829999991</v>
      </c>
      <c r="J66" s="118">
        <v>117215041.64</v>
      </c>
      <c r="K66" s="123">
        <f t="shared" si="8"/>
        <v>9.133949394385622E-3</v>
      </c>
      <c r="L66" s="124">
        <f t="shared" si="9"/>
        <v>19194686.799999997</v>
      </c>
      <c r="M66" s="125">
        <v>4067070.8200000077</v>
      </c>
    </row>
    <row r="67" spans="1:13" ht="12.75" customHeight="1">
      <c r="A67" s="126" t="s">
        <v>233</v>
      </c>
      <c r="B67" s="127" t="s">
        <v>154</v>
      </c>
      <c r="C67" s="128">
        <v>43963000</v>
      </c>
      <c r="D67" s="128">
        <v>48976802.469999999</v>
      </c>
      <c r="E67" s="128">
        <v>9050005.8599999994</v>
      </c>
      <c r="F67" s="128">
        <v>45483877.710000001</v>
      </c>
      <c r="G67" s="129">
        <f t="shared" si="6"/>
        <v>3.1821295734713816E-3</v>
      </c>
      <c r="H67" s="128">
        <f t="shared" si="7"/>
        <v>3492924.7599999979</v>
      </c>
      <c r="I67" s="128">
        <v>8657570.5099999979</v>
      </c>
      <c r="J67" s="128">
        <v>43832382.899999999</v>
      </c>
      <c r="K67" s="129">
        <f t="shared" si="8"/>
        <v>3.4156261998657057E-3</v>
      </c>
      <c r="L67" s="130">
        <f t="shared" si="9"/>
        <v>5144419.57</v>
      </c>
      <c r="M67" s="131">
        <v>1651494.8100000024</v>
      </c>
    </row>
    <row r="68" spans="1:13" ht="12.75" customHeight="1">
      <c r="A68" s="126" t="s">
        <v>234</v>
      </c>
      <c r="B68" s="127" t="s">
        <v>173</v>
      </c>
      <c r="C68" s="128">
        <v>110000</v>
      </c>
      <c r="D68" s="128">
        <v>110000</v>
      </c>
      <c r="E68" s="128">
        <v>65261.26</v>
      </c>
      <c r="F68" s="128">
        <v>73451.260000000009</v>
      </c>
      <c r="G68" s="129">
        <f t="shared" si="6"/>
        <v>5.1387752852775751E-6</v>
      </c>
      <c r="H68" s="128">
        <f t="shared" si="7"/>
        <v>36548.739999999991</v>
      </c>
      <c r="I68" s="128">
        <v>1293.5999999999999</v>
      </c>
      <c r="J68" s="128">
        <v>7472.22</v>
      </c>
      <c r="K68" s="129">
        <f t="shared" si="8"/>
        <v>5.822706573217247E-7</v>
      </c>
      <c r="L68" s="130">
        <f t="shared" si="9"/>
        <v>102527.78</v>
      </c>
      <c r="M68" s="131">
        <v>65979.040000000008</v>
      </c>
    </row>
    <row r="69" spans="1:13" ht="12.75" customHeight="1">
      <c r="A69" s="126" t="s">
        <v>235</v>
      </c>
      <c r="B69" s="127" t="s">
        <v>175</v>
      </c>
      <c r="C69" s="128">
        <v>1145000</v>
      </c>
      <c r="D69" s="128">
        <v>1145000</v>
      </c>
      <c r="E69" s="128">
        <v>0</v>
      </c>
      <c r="F69" s="128">
        <v>1131276.27</v>
      </c>
      <c r="G69" s="129">
        <f t="shared" si="6"/>
        <v>7.9146015154770672E-5</v>
      </c>
      <c r="H69" s="128">
        <f t="shared" si="7"/>
        <v>13723.729999999981</v>
      </c>
      <c r="I69" s="128">
        <v>56424.97</v>
      </c>
      <c r="J69" s="128">
        <v>1131276.27</v>
      </c>
      <c r="K69" s="129">
        <f t="shared" si="8"/>
        <v>8.8154387497339334E-5</v>
      </c>
      <c r="L69" s="130">
        <f t="shared" si="9"/>
        <v>13723.729999999981</v>
      </c>
      <c r="M69" s="131">
        <v>0</v>
      </c>
    </row>
    <row r="70" spans="1:13" ht="12.75" customHeight="1">
      <c r="A70" s="126" t="s">
        <v>236</v>
      </c>
      <c r="B70" s="127" t="s">
        <v>237</v>
      </c>
      <c r="C70" s="128">
        <v>2461000</v>
      </c>
      <c r="D70" s="128">
        <v>5203152.13</v>
      </c>
      <c r="E70" s="128">
        <v>579038.16</v>
      </c>
      <c r="F70" s="128">
        <v>2058976.01</v>
      </c>
      <c r="G70" s="129">
        <f t="shared" si="6"/>
        <v>1.4404946944637074E-4</v>
      </c>
      <c r="H70" s="128">
        <f t="shared" si="7"/>
        <v>3144176.12</v>
      </c>
      <c r="I70" s="128">
        <v>863367.89999999991</v>
      </c>
      <c r="J70" s="128">
        <v>1644865.8399999999</v>
      </c>
      <c r="K70" s="129">
        <f t="shared" si="8"/>
        <v>1.2817571134988675E-4</v>
      </c>
      <c r="L70" s="130">
        <f t="shared" si="9"/>
        <v>3558286.29</v>
      </c>
      <c r="M70" s="131">
        <v>414110.17000000016</v>
      </c>
    </row>
    <row r="71" spans="1:13" ht="12.75" customHeight="1">
      <c r="A71" s="126" t="s">
        <v>238</v>
      </c>
      <c r="B71" s="127" t="s">
        <v>239</v>
      </c>
      <c r="C71" s="128">
        <v>43906000</v>
      </c>
      <c r="D71" s="128">
        <v>80974773.840000004</v>
      </c>
      <c r="E71" s="128">
        <v>31761524.699999996</v>
      </c>
      <c r="F71" s="128">
        <v>72534531.210000008</v>
      </c>
      <c r="G71" s="129">
        <f t="shared" si="6"/>
        <v>5.0746393773386991E-3</v>
      </c>
      <c r="H71" s="128">
        <f t="shared" si="7"/>
        <v>8440242.6299999952</v>
      </c>
      <c r="I71" s="128">
        <v>35605251.849999994</v>
      </c>
      <c r="J71" s="128">
        <v>70599044.409999996</v>
      </c>
      <c r="K71" s="129">
        <f t="shared" si="8"/>
        <v>5.5014108250153676E-3</v>
      </c>
      <c r="L71" s="130">
        <f t="shared" si="9"/>
        <v>10375729.430000007</v>
      </c>
      <c r="M71" s="131">
        <v>1935486.8000000119</v>
      </c>
    </row>
    <row r="72" spans="1:13" s="29" customFormat="1" ht="12.75" customHeight="1">
      <c r="A72" s="27">
        <v>14</v>
      </c>
      <c r="B72" s="135" t="s">
        <v>240</v>
      </c>
      <c r="C72" s="118">
        <v>2644000</v>
      </c>
      <c r="D72" s="118">
        <v>3648858.03</v>
      </c>
      <c r="E72" s="118">
        <v>9555.7000000000007</v>
      </c>
      <c r="F72" s="118">
        <v>1200972.0799999998</v>
      </c>
      <c r="G72" s="123">
        <f t="shared" si="6"/>
        <v>8.4022052760053423E-5</v>
      </c>
      <c r="H72" s="118">
        <f t="shared" si="7"/>
        <v>2447885.9500000002</v>
      </c>
      <c r="I72" s="118">
        <v>191905.86</v>
      </c>
      <c r="J72" s="118">
        <v>840321.05</v>
      </c>
      <c r="K72" s="123">
        <f t="shared" si="8"/>
        <v>6.5481783210984408E-5</v>
      </c>
      <c r="L72" s="124">
        <f t="shared" si="9"/>
        <v>2808536.9799999995</v>
      </c>
      <c r="M72" s="125">
        <v>360651.0299999998</v>
      </c>
    </row>
    <row r="73" spans="1:13" ht="12.75" customHeight="1">
      <c r="A73" s="126" t="s">
        <v>241</v>
      </c>
      <c r="B73" s="136" t="s">
        <v>242</v>
      </c>
      <c r="C73" s="128">
        <v>2644000</v>
      </c>
      <c r="D73" s="128">
        <v>3648858.03</v>
      </c>
      <c r="E73" s="128">
        <v>9555.7000000000007</v>
      </c>
      <c r="F73" s="128">
        <v>1200972.0799999998</v>
      </c>
      <c r="G73" s="129">
        <f t="shared" si="6"/>
        <v>8.4022052760053423E-5</v>
      </c>
      <c r="H73" s="128">
        <f t="shared" si="7"/>
        <v>2447885.9500000002</v>
      </c>
      <c r="I73" s="128">
        <v>191905.86</v>
      </c>
      <c r="J73" s="128">
        <v>840321.05</v>
      </c>
      <c r="K73" s="129">
        <f t="shared" si="8"/>
        <v>6.5481783210984408E-5</v>
      </c>
      <c r="L73" s="130">
        <f t="shared" si="9"/>
        <v>2808536.9799999995</v>
      </c>
      <c r="M73" s="131">
        <v>360651.0299999998</v>
      </c>
    </row>
    <row r="74" spans="1:13" s="29" customFormat="1" ht="12.75" customHeight="1">
      <c r="A74" s="27">
        <v>15</v>
      </c>
      <c r="B74" s="122" t="s">
        <v>243</v>
      </c>
      <c r="C74" s="118">
        <v>1035542000</v>
      </c>
      <c r="D74" s="118">
        <v>2452134969.0400004</v>
      </c>
      <c r="E74" s="118">
        <v>239023079.52000001</v>
      </c>
      <c r="F74" s="118">
        <v>1805830695.76</v>
      </c>
      <c r="G74" s="123">
        <f t="shared" si="6"/>
        <v>0.12633899198961454</v>
      </c>
      <c r="H74" s="118">
        <f t="shared" si="7"/>
        <v>646304273.28000045</v>
      </c>
      <c r="I74" s="118">
        <v>260958396.03999999</v>
      </c>
      <c r="J74" s="118">
        <v>999916789.99000001</v>
      </c>
      <c r="K74" s="123">
        <f t="shared" si="8"/>
        <v>7.7918236691974577E-2</v>
      </c>
      <c r="L74" s="124">
        <f t="shared" si="9"/>
        <v>1452218179.0500004</v>
      </c>
      <c r="M74" s="125">
        <v>805913905.76999998</v>
      </c>
    </row>
    <row r="75" spans="1:13" ht="12.75" customHeight="1">
      <c r="A75" s="126" t="s">
        <v>244</v>
      </c>
      <c r="B75" s="127" t="s">
        <v>154</v>
      </c>
      <c r="C75" s="128">
        <v>133497000</v>
      </c>
      <c r="D75" s="128">
        <v>136945516.66</v>
      </c>
      <c r="E75" s="128">
        <v>23793469.379999999</v>
      </c>
      <c r="F75" s="128">
        <v>133155843.52000001</v>
      </c>
      <c r="G75" s="129">
        <f t="shared" si="6"/>
        <v>9.3158096644069023E-3</v>
      </c>
      <c r="H75" s="128">
        <f t="shared" si="7"/>
        <v>3789673.1399999857</v>
      </c>
      <c r="I75" s="128">
        <v>25204765.439999998</v>
      </c>
      <c r="J75" s="128">
        <v>131445214.91</v>
      </c>
      <c r="K75" s="129">
        <f t="shared" si="8"/>
        <v>1.0242831673510826E-2</v>
      </c>
      <c r="L75" s="130">
        <f t="shared" si="9"/>
        <v>5500301.75</v>
      </c>
      <c r="M75" s="131">
        <v>1710628.6100000143</v>
      </c>
    </row>
    <row r="76" spans="1:13" ht="12.75" customHeight="1">
      <c r="A76" s="126" t="s">
        <v>245</v>
      </c>
      <c r="B76" s="127" t="s">
        <v>165</v>
      </c>
      <c r="C76" s="128">
        <v>6500000</v>
      </c>
      <c r="D76" s="128">
        <v>6145350</v>
      </c>
      <c r="E76" s="128">
        <v>276086.71999999997</v>
      </c>
      <c r="F76" s="128">
        <v>5514148.1300000008</v>
      </c>
      <c r="G76" s="129">
        <f t="shared" si="6"/>
        <v>3.8577919738617906E-4</v>
      </c>
      <c r="H76" s="128">
        <f t="shared" si="7"/>
        <v>631201.86999999918</v>
      </c>
      <c r="I76" s="128">
        <v>891486.89</v>
      </c>
      <c r="J76" s="128">
        <v>4183801.6400000006</v>
      </c>
      <c r="K76" s="129">
        <f t="shared" si="8"/>
        <v>3.260215747162838E-4</v>
      </c>
      <c r="L76" s="130">
        <f t="shared" si="9"/>
        <v>1961548.3599999994</v>
      </c>
      <c r="M76" s="131">
        <v>1330346.4900000002</v>
      </c>
    </row>
    <row r="77" spans="1:13" ht="12.75" customHeight="1">
      <c r="A77" s="126" t="s">
        <v>246</v>
      </c>
      <c r="B77" s="127" t="s">
        <v>173</v>
      </c>
      <c r="C77" s="128">
        <v>603000</v>
      </c>
      <c r="D77" s="128">
        <v>603000</v>
      </c>
      <c r="E77" s="128">
        <v>4414.41</v>
      </c>
      <c r="F77" s="128">
        <v>41912.320000000007</v>
      </c>
      <c r="G77" s="129">
        <f t="shared" si="6"/>
        <v>2.9322573113741689E-6</v>
      </c>
      <c r="H77" s="128">
        <f t="shared" si="7"/>
        <v>561087.67999999993</v>
      </c>
      <c r="I77" s="128">
        <v>5220.41</v>
      </c>
      <c r="J77" s="128">
        <v>25106.29</v>
      </c>
      <c r="K77" s="129">
        <f t="shared" si="8"/>
        <v>1.9564006387940722E-6</v>
      </c>
      <c r="L77" s="130">
        <f t="shared" si="9"/>
        <v>577893.71</v>
      </c>
      <c r="M77" s="131">
        <v>16806.030000000006</v>
      </c>
    </row>
    <row r="78" spans="1:13" ht="12.75" hidden="1" customHeight="1">
      <c r="A78" s="126" t="s">
        <v>247</v>
      </c>
      <c r="B78" s="127" t="s">
        <v>239</v>
      </c>
      <c r="C78" s="128">
        <v>0</v>
      </c>
      <c r="D78" s="128">
        <v>0</v>
      </c>
      <c r="E78" s="128">
        <v>0</v>
      </c>
      <c r="F78" s="128">
        <v>0</v>
      </c>
      <c r="G78" s="129">
        <f t="shared" si="6"/>
        <v>0</v>
      </c>
      <c r="H78" s="128">
        <f t="shared" si="7"/>
        <v>0</v>
      </c>
      <c r="I78" s="128">
        <v>0</v>
      </c>
      <c r="J78" s="128">
        <v>0</v>
      </c>
      <c r="K78" s="129">
        <f t="shared" si="8"/>
        <v>0</v>
      </c>
      <c r="L78" s="130">
        <f t="shared" si="9"/>
        <v>0</v>
      </c>
      <c r="M78" s="131">
        <v>0</v>
      </c>
    </row>
    <row r="79" spans="1:13" ht="12.75" customHeight="1">
      <c r="A79" s="126" t="s">
        <v>248</v>
      </c>
      <c r="B79" s="127" t="s">
        <v>249</v>
      </c>
      <c r="C79" s="128">
        <v>267536000</v>
      </c>
      <c r="D79" s="128">
        <v>593482321.25999999</v>
      </c>
      <c r="E79" s="128">
        <v>36287215.060000002</v>
      </c>
      <c r="F79" s="128">
        <v>492663669.89999998</v>
      </c>
      <c r="G79" s="129">
        <f t="shared" si="6"/>
        <v>3.4467589675606237E-2</v>
      </c>
      <c r="H79" s="128">
        <f t="shared" si="7"/>
        <v>100818651.36000001</v>
      </c>
      <c r="I79" s="128">
        <v>75579277.609999999</v>
      </c>
      <c r="J79" s="128">
        <v>285839030.16000003</v>
      </c>
      <c r="K79" s="129">
        <f t="shared" si="8"/>
        <v>2.2273926621468251E-2</v>
      </c>
      <c r="L79" s="130">
        <f t="shared" si="9"/>
        <v>307643291.09999996</v>
      </c>
      <c r="M79" s="131">
        <v>206824639.73999995</v>
      </c>
    </row>
    <row r="80" spans="1:13" ht="12.75" customHeight="1">
      <c r="A80" s="126" t="s">
        <v>250</v>
      </c>
      <c r="B80" s="127" t="s">
        <v>251</v>
      </c>
      <c r="C80" s="128">
        <v>238021000</v>
      </c>
      <c r="D80" s="128">
        <v>329265868.56999999</v>
      </c>
      <c r="E80" s="128">
        <v>51118557.32</v>
      </c>
      <c r="F80" s="128">
        <v>280131220.22999996</v>
      </c>
      <c r="G80" s="129">
        <f t="shared" si="6"/>
        <v>1.9598457414516417E-2</v>
      </c>
      <c r="H80" s="128">
        <f t="shared" si="7"/>
        <v>49134648.340000033</v>
      </c>
      <c r="I80" s="128">
        <v>50603926.910000004</v>
      </c>
      <c r="J80" s="128">
        <v>207575137.74000001</v>
      </c>
      <c r="K80" s="129">
        <f t="shared" si="8"/>
        <v>1.6175234655231959E-2</v>
      </c>
      <c r="L80" s="130">
        <f t="shared" si="9"/>
        <v>121690730.82999998</v>
      </c>
      <c r="M80" s="131">
        <v>72556082.48999995</v>
      </c>
    </row>
    <row r="81" spans="1:13" ht="12.75" customHeight="1">
      <c r="A81" s="126" t="s">
        <v>252</v>
      </c>
      <c r="B81" s="127" t="s">
        <v>253</v>
      </c>
      <c r="C81" s="128">
        <v>337855000</v>
      </c>
      <c r="D81" s="128">
        <v>1228230462.4400001</v>
      </c>
      <c r="E81" s="128">
        <v>112620617.85999998</v>
      </c>
      <c r="F81" s="128">
        <v>765975373.66999996</v>
      </c>
      <c r="G81" s="129">
        <f t="shared" si="6"/>
        <v>5.3588942100471125E-2</v>
      </c>
      <c r="H81" s="128">
        <f t="shared" si="7"/>
        <v>462255088.7700001</v>
      </c>
      <c r="I81" s="128">
        <v>95404825.49000001</v>
      </c>
      <c r="J81" s="128">
        <v>310158900.03000003</v>
      </c>
      <c r="K81" s="129">
        <f t="shared" si="8"/>
        <v>2.4169045691193675E-2</v>
      </c>
      <c r="L81" s="130">
        <f t="shared" si="9"/>
        <v>918071562.41000009</v>
      </c>
      <c r="M81" s="131">
        <v>455816473.63999993</v>
      </c>
    </row>
    <row r="82" spans="1:13" ht="12.75" customHeight="1">
      <c r="A82" s="126" t="s">
        <v>254</v>
      </c>
      <c r="B82" s="127" t="s">
        <v>255</v>
      </c>
      <c r="C82" s="128">
        <v>10000</v>
      </c>
      <c r="D82" s="128">
        <v>10000</v>
      </c>
      <c r="E82" s="128">
        <v>0</v>
      </c>
      <c r="F82" s="128">
        <v>0</v>
      </c>
      <c r="G82" s="129">
        <f t="shared" si="6"/>
        <v>0</v>
      </c>
      <c r="H82" s="128">
        <f t="shared" si="7"/>
        <v>10000</v>
      </c>
      <c r="I82" s="128">
        <v>0</v>
      </c>
      <c r="J82" s="128">
        <v>0</v>
      </c>
      <c r="K82" s="129">
        <f t="shared" si="8"/>
        <v>0</v>
      </c>
      <c r="L82" s="130">
        <f t="shared" si="9"/>
        <v>10000</v>
      </c>
      <c r="M82" s="131">
        <v>0</v>
      </c>
    </row>
    <row r="83" spans="1:13" ht="12.75" customHeight="1">
      <c r="A83" s="126" t="s">
        <v>256</v>
      </c>
      <c r="B83" s="127" t="s">
        <v>257</v>
      </c>
      <c r="C83" s="128">
        <v>51520000</v>
      </c>
      <c r="D83" s="128">
        <v>157452450.10999998</v>
      </c>
      <c r="E83" s="128">
        <v>14922718.77</v>
      </c>
      <c r="F83" s="128">
        <v>128348527.98999999</v>
      </c>
      <c r="G83" s="129">
        <f t="shared" si="6"/>
        <v>8.9794816799163013E-3</v>
      </c>
      <c r="H83" s="128">
        <f t="shared" si="7"/>
        <v>29103922.11999999</v>
      </c>
      <c r="I83" s="128">
        <v>13268893.290000001</v>
      </c>
      <c r="J83" s="128">
        <v>60689599.220000006</v>
      </c>
      <c r="K83" s="129">
        <f t="shared" si="8"/>
        <v>4.7292200752147868E-3</v>
      </c>
      <c r="L83" s="130">
        <f t="shared" si="9"/>
        <v>96762850.889999986</v>
      </c>
      <c r="M83" s="131">
        <v>67658928.769999981</v>
      </c>
    </row>
    <row r="84" spans="1:13" s="29" customFormat="1" ht="12.75" customHeight="1">
      <c r="A84" s="27">
        <v>16</v>
      </c>
      <c r="B84" s="122" t="s">
        <v>258</v>
      </c>
      <c r="C84" s="118">
        <v>56953000</v>
      </c>
      <c r="D84" s="118">
        <v>85150017.140000001</v>
      </c>
      <c r="E84" s="118">
        <v>15456927.399999999</v>
      </c>
      <c r="F84" s="118">
        <v>47450518.599999994</v>
      </c>
      <c r="G84" s="123">
        <f t="shared" si="6"/>
        <v>3.3197191206152735E-3</v>
      </c>
      <c r="H84" s="118">
        <f t="shared" si="7"/>
        <v>37699498.540000007</v>
      </c>
      <c r="I84" s="118">
        <v>3629149.7700000005</v>
      </c>
      <c r="J84" s="118">
        <v>21807627.41</v>
      </c>
      <c r="K84" s="123">
        <f t="shared" si="8"/>
        <v>1.6993532774259806E-3</v>
      </c>
      <c r="L84" s="124">
        <f t="shared" si="9"/>
        <v>63342389.730000004</v>
      </c>
      <c r="M84" s="125">
        <v>25642891.189999994</v>
      </c>
    </row>
    <row r="85" spans="1:13" ht="12.75" hidden="1" customHeight="1">
      <c r="A85" s="137">
        <v>16451</v>
      </c>
      <c r="B85" s="127" t="s">
        <v>249</v>
      </c>
      <c r="C85" s="128">
        <v>0</v>
      </c>
      <c r="D85" s="128">
        <v>0</v>
      </c>
      <c r="E85" s="128">
        <v>0</v>
      </c>
      <c r="F85" s="128">
        <v>0</v>
      </c>
      <c r="G85" s="129">
        <f t="shared" si="6"/>
        <v>0</v>
      </c>
      <c r="H85" s="128">
        <f t="shared" si="7"/>
        <v>0</v>
      </c>
      <c r="I85" s="128">
        <v>0</v>
      </c>
      <c r="J85" s="128">
        <v>0</v>
      </c>
      <c r="K85" s="129">
        <f t="shared" si="8"/>
        <v>0</v>
      </c>
      <c r="L85" s="130">
        <f t="shared" si="9"/>
        <v>0</v>
      </c>
      <c r="M85" s="131">
        <v>0</v>
      </c>
    </row>
    <row r="86" spans="1:13" ht="12.75" customHeight="1">
      <c r="A86" s="126" t="s">
        <v>259</v>
      </c>
      <c r="B86" s="127" t="s">
        <v>260</v>
      </c>
      <c r="C86" s="128">
        <v>56953000</v>
      </c>
      <c r="D86" s="128">
        <v>85150017.140000001</v>
      </c>
      <c r="E86" s="128">
        <v>15456927.399999999</v>
      </c>
      <c r="F86" s="128">
        <v>47450518.599999994</v>
      </c>
      <c r="G86" s="129">
        <f t="shared" si="6"/>
        <v>3.3197191206152735E-3</v>
      </c>
      <c r="H86" s="128">
        <f t="shared" si="7"/>
        <v>37699498.540000007</v>
      </c>
      <c r="I86" s="128">
        <v>3629149.7700000005</v>
      </c>
      <c r="J86" s="128">
        <v>21807627.41</v>
      </c>
      <c r="K86" s="129">
        <f t="shared" si="8"/>
        <v>1.6993532774259806E-3</v>
      </c>
      <c r="L86" s="130">
        <f t="shared" si="9"/>
        <v>63342389.730000004</v>
      </c>
      <c r="M86" s="131">
        <v>25642891.189999994</v>
      </c>
    </row>
    <row r="87" spans="1:13" ht="12.75" customHeight="1">
      <c r="A87" s="27">
        <v>17</v>
      </c>
      <c r="B87" s="122" t="s">
        <v>261</v>
      </c>
      <c r="C87" s="118">
        <v>369667000</v>
      </c>
      <c r="D87" s="118">
        <v>420830290.31</v>
      </c>
      <c r="E87" s="118">
        <v>62684557.179999992</v>
      </c>
      <c r="F87" s="118">
        <v>411529958.11000001</v>
      </c>
      <c r="G87" s="123">
        <f t="shared" si="6"/>
        <v>2.879133697484541E-2</v>
      </c>
      <c r="H87" s="118">
        <f t="shared" si="7"/>
        <v>9300332.1999999881</v>
      </c>
      <c r="I87" s="118">
        <v>66397460.979999989</v>
      </c>
      <c r="J87" s="118">
        <v>356683772.42000002</v>
      </c>
      <c r="K87" s="123">
        <f t="shared" si="8"/>
        <v>2.7794483382848185E-2</v>
      </c>
      <c r="L87" s="124">
        <f t="shared" si="9"/>
        <v>64146517.889999986</v>
      </c>
      <c r="M87" s="131">
        <v>54846185.689999998</v>
      </c>
    </row>
    <row r="88" spans="1:13" ht="12.75" customHeight="1">
      <c r="A88" s="137">
        <v>17131</v>
      </c>
      <c r="B88" s="127" t="s">
        <v>173</v>
      </c>
      <c r="C88" s="128">
        <v>100000</v>
      </c>
      <c r="D88" s="128">
        <v>100000</v>
      </c>
      <c r="E88" s="128">
        <v>0</v>
      </c>
      <c r="F88" s="128">
        <v>0</v>
      </c>
      <c r="G88" s="129">
        <f t="shared" si="6"/>
        <v>0</v>
      </c>
      <c r="H88" s="128">
        <f t="shared" si="7"/>
        <v>100000</v>
      </c>
      <c r="I88" s="128">
        <v>0</v>
      </c>
      <c r="J88" s="128">
        <v>0</v>
      </c>
      <c r="K88" s="129">
        <f t="shared" si="8"/>
        <v>0</v>
      </c>
      <c r="L88" s="130">
        <f t="shared" si="9"/>
        <v>100000</v>
      </c>
      <c r="M88" s="131">
        <v>0</v>
      </c>
    </row>
    <row r="89" spans="1:13" ht="12.75" customHeight="1">
      <c r="A89" s="137">
        <v>17512</v>
      </c>
      <c r="B89" s="127" t="s">
        <v>262</v>
      </c>
      <c r="C89" s="128">
        <v>369252000</v>
      </c>
      <c r="D89" s="128">
        <v>420415290.31</v>
      </c>
      <c r="E89" s="128">
        <v>62684557.179999992</v>
      </c>
      <c r="F89" s="128">
        <v>411229966.50999999</v>
      </c>
      <c r="G89" s="129">
        <f t="shared" si="6"/>
        <v>2.8770349051426926E-2</v>
      </c>
      <c r="H89" s="128">
        <f t="shared" si="7"/>
        <v>9185323.8000000119</v>
      </c>
      <c r="I89" s="128">
        <v>66367460.979999989</v>
      </c>
      <c r="J89" s="128">
        <v>356383780.81999999</v>
      </c>
      <c r="K89" s="129">
        <f t="shared" si="8"/>
        <v>2.7771106621173207E-2</v>
      </c>
      <c r="L89" s="130">
        <f t="shared" si="9"/>
        <v>64031509.49000001</v>
      </c>
      <c r="M89" s="131">
        <v>54846185.689999998</v>
      </c>
    </row>
    <row r="90" spans="1:13" ht="12.75" customHeight="1">
      <c r="A90" s="137">
        <v>17542</v>
      </c>
      <c r="B90" s="127" t="s">
        <v>255</v>
      </c>
      <c r="C90" s="128">
        <v>315000</v>
      </c>
      <c r="D90" s="128">
        <v>315000</v>
      </c>
      <c r="E90" s="128">
        <v>0</v>
      </c>
      <c r="F90" s="128">
        <v>299991.59999999998</v>
      </c>
      <c r="G90" s="129">
        <f t="shared" si="6"/>
        <v>2.0987923418480171E-5</v>
      </c>
      <c r="H90" s="128">
        <f t="shared" si="7"/>
        <v>15008.400000000023</v>
      </c>
      <c r="I90" s="128">
        <v>30000</v>
      </c>
      <c r="J90" s="128">
        <v>299991.59999999998</v>
      </c>
      <c r="K90" s="129">
        <f t="shared" si="8"/>
        <v>2.3376761674976899E-5</v>
      </c>
      <c r="L90" s="130">
        <f t="shared" si="9"/>
        <v>15008.400000000023</v>
      </c>
      <c r="M90" s="131">
        <v>0</v>
      </c>
    </row>
    <row r="91" spans="1:13" s="29" customFormat="1" ht="12.75" customHeight="1">
      <c r="A91" s="27">
        <v>18</v>
      </c>
      <c r="B91" s="122" t="s">
        <v>263</v>
      </c>
      <c r="C91" s="118">
        <v>243957000</v>
      </c>
      <c r="D91" s="118">
        <v>340679445.94999999</v>
      </c>
      <c r="E91" s="118">
        <v>39277687.140000008</v>
      </c>
      <c r="F91" s="118">
        <v>278577764.81999999</v>
      </c>
      <c r="G91" s="123">
        <f t="shared" si="6"/>
        <v>1.9489775027479235E-2</v>
      </c>
      <c r="H91" s="118">
        <f t="shared" si="7"/>
        <v>62101681.129999995</v>
      </c>
      <c r="I91" s="118">
        <v>41918710.059999995</v>
      </c>
      <c r="J91" s="118">
        <v>197807181.56000003</v>
      </c>
      <c r="K91" s="123">
        <f t="shared" si="8"/>
        <v>1.5414069397033138E-2</v>
      </c>
      <c r="L91" s="124">
        <f t="shared" si="9"/>
        <v>142872264.38999996</v>
      </c>
      <c r="M91" s="125">
        <v>80770583.259999961</v>
      </c>
    </row>
    <row r="92" spans="1:13" ht="12.75" customHeight="1">
      <c r="A92" s="126" t="s">
        <v>264</v>
      </c>
      <c r="B92" s="127" t="s">
        <v>154</v>
      </c>
      <c r="C92" s="128">
        <v>97920000</v>
      </c>
      <c r="D92" s="128">
        <v>110836465.13999999</v>
      </c>
      <c r="E92" s="128">
        <v>24296938.990000002</v>
      </c>
      <c r="F92" s="128">
        <v>107029845.22</v>
      </c>
      <c r="G92" s="129">
        <f t="shared" si="6"/>
        <v>7.4879903136259359E-3</v>
      </c>
      <c r="H92" s="128">
        <f t="shared" si="7"/>
        <v>3806619.9199999869</v>
      </c>
      <c r="I92" s="128">
        <v>19455802.82</v>
      </c>
      <c r="J92" s="128">
        <v>92158905.730000019</v>
      </c>
      <c r="K92" s="129">
        <f t="shared" si="8"/>
        <v>7.1814569990522187E-3</v>
      </c>
      <c r="L92" s="130">
        <f t="shared" si="9"/>
        <v>18677559.409999967</v>
      </c>
      <c r="M92" s="131">
        <v>14870939.48999998</v>
      </c>
    </row>
    <row r="93" spans="1:13" ht="12.75" customHeight="1">
      <c r="A93" s="126" t="s">
        <v>265</v>
      </c>
      <c r="B93" s="127" t="s">
        <v>173</v>
      </c>
      <c r="C93" s="128">
        <v>100000</v>
      </c>
      <c r="D93" s="128">
        <v>100000</v>
      </c>
      <c r="E93" s="128">
        <v>0</v>
      </c>
      <c r="F93" s="128">
        <v>0</v>
      </c>
      <c r="G93" s="129">
        <f t="shared" si="6"/>
        <v>0</v>
      </c>
      <c r="H93" s="128">
        <f t="shared" si="7"/>
        <v>100000</v>
      </c>
      <c r="I93" s="128">
        <v>0</v>
      </c>
      <c r="J93" s="128">
        <v>0</v>
      </c>
      <c r="K93" s="129">
        <f t="shared" si="8"/>
        <v>0</v>
      </c>
      <c r="L93" s="130">
        <f t="shared" si="9"/>
        <v>100000</v>
      </c>
      <c r="M93" s="131">
        <v>0</v>
      </c>
    </row>
    <row r="94" spans="1:13" ht="12.75" customHeight="1">
      <c r="A94" s="126" t="s">
        <v>266</v>
      </c>
      <c r="B94" s="127" t="s">
        <v>215</v>
      </c>
      <c r="C94" s="128">
        <v>7660000</v>
      </c>
      <c r="D94" s="128">
        <v>8385000</v>
      </c>
      <c r="E94" s="128">
        <v>120803.52</v>
      </c>
      <c r="F94" s="128">
        <v>6643488.6799999997</v>
      </c>
      <c r="G94" s="129">
        <f t="shared" si="6"/>
        <v>4.6478978627194871E-4</v>
      </c>
      <c r="H94" s="128">
        <f t="shared" si="7"/>
        <v>1741511.3200000003</v>
      </c>
      <c r="I94" s="128">
        <v>1376189.5799999998</v>
      </c>
      <c r="J94" s="128">
        <v>5310885.3</v>
      </c>
      <c r="K94" s="129">
        <f t="shared" si="8"/>
        <v>4.1384925424991299E-4</v>
      </c>
      <c r="L94" s="130">
        <f t="shared" si="9"/>
        <v>3074114.7</v>
      </c>
      <c r="M94" s="131">
        <v>1332603.3799999999</v>
      </c>
    </row>
    <row r="95" spans="1:13" ht="12.75" customHeight="1">
      <c r="A95" s="126" t="s">
        <v>267</v>
      </c>
      <c r="B95" s="127" t="s">
        <v>249</v>
      </c>
      <c r="C95" s="128">
        <v>3160000</v>
      </c>
      <c r="D95" s="128">
        <v>10530126.810000001</v>
      </c>
      <c r="E95" s="128">
        <v>0</v>
      </c>
      <c r="F95" s="128">
        <v>8512175</v>
      </c>
      <c r="G95" s="129">
        <f t="shared" si="6"/>
        <v>5.955262648177531E-4</v>
      </c>
      <c r="H95" s="128">
        <f t="shared" si="7"/>
        <v>2017951.8100000005</v>
      </c>
      <c r="I95" s="128">
        <v>0</v>
      </c>
      <c r="J95" s="128">
        <v>8512175</v>
      </c>
      <c r="K95" s="129">
        <f t="shared" si="8"/>
        <v>6.633088603504115E-4</v>
      </c>
      <c r="L95" s="130">
        <f t="shared" si="9"/>
        <v>2017951.8100000005</v>
      </c>
      <c r="M95" s="131">
        <v>0</v>
      </c>
    </row>
    <row r="96" spans="1:13" ht="12.75" customHeight="1">
      <c r="A96" s="126" t="s">
        <v>268</v>
      </c>
      <c r="B96" s="127" t="s">
        <v>269</v>
      </c>
      <c r="C96" s="128">
        <v>49192000</v>
      </c>
      <c r="D96" s="128">
        <v>67572824.930000007</v>
      </c>
      <c r="E96" s="128">
        <v>5764320.3900000006</v>
      </c>
      <c r="F96" s="128">
        <v>47105197.350000001</v>
      </c>
      <c r="G96" s="129">
        <f t="shared" si="6"/>
        <v>3.2955598576566653E-3</v>
      </c>
      <c r="H96" s="128">
        <f t="shared" si="7"/>
        <v>20467627.580000006</v>
      </c>
      <c r="I96" s="128">
        <v>7209322.4299999997</v>
      </c>
      <c r="J96" s="128">
        <v>33041810.189999998</v>
      </c>
      <c r="K96" s="129">
        <f t="shared" si="8"/>
        <v>2.5747738340721978E-3</v>
      </c>
      <c r="L96" s="130">
        <f t="shared" si="9"/>
        <v>34531014.74000001</v>
      </c>
      <c r="M96" s="131">
        <v>14063387.160000004</v>
      </c>
    </row>
    <row r="97" spans="1:13" ht="12.75" customHeight="1">
      <c r="A97" s="126" t="s">
        <v>270</v>
      </c>
      <c r="B97" s="127" t="s">
        <v>255</v>
      </c>
      <c r="C97" s="128">
        <v>48454000</v>
      </c>
      <c r="D97" s="128">
        <v>62489426.589999996</v>
      </c>
      <c r="E97" s="128">
        <v>9037153.8900000006</v>
      </c>
      <c r="F97" s="128">
        <v>52327222.869999997</v>
      </c>
      <c r="G97" s="129">
        <f t="shared" si="6"/>
        <v>3.6609016595708153E-3</v>
      </c>
      <c r="H97" s="128">
        <f t="shared" si="7"/>
        <v>10162203.719999999</v>
      </c>
      <c r="I97" s="128">
        <v>8345097.1900000004</v>
      </c>
      <c r="J97" s="128">
        <v>40229405.770000011</v>
      </c>
      <c r="K97" s="129">
        <f t="shared" si="8"/>
        <v>3.1348652129300648E-3</v>
      </c>
      <c r="L97" s="130">
        <f t="shared" si="9"/>
        <v>22260020.819999985</v>
      </c>
      <c r="M97" s="131">
        <v>12097817.099999987</v>
      </c>
    </row>
    <row r="98" spans="1:13" ht="12.75" hidden="1" customHeight="1">
      <c r="A98" s="126" t="s">
        <v>271</v>
      </c>
      <c r="B98" s="127" t="s">
        <v>257</v>
      </c>
      <c r="C98" s="128">
        <v>37471000</v>
      </c>
      <c r="D98" s="128">
        <v>80765602.479999989</v>
      </c>
      <c r="E98" s="128">
        <v>58470.35</v>
      </c>
      <c r="F98" s="128">
        <v>56959835.699999988</v>
      </c>
      <c r="G98" s="129">
        <f t="shared" si="6"/>
        <v>3.9850071455361175E-3</v>
      </c>
      <c r="H98" s="128">
        <f t="shared" si="7"/>
        <v>23805766.780000001</v>
      </c>
      <c r="I98" s="128">
        <v>5532298.0399999991</v>
      </c>
      <c r="J98" s="128">
        <v>18553999.57</v>
      </c>
      <c r="K98" s="129">
        <f t="shared" si="8"/>
        <v>1.4458152363783317E-3</v>
      </c>
      <c r="L98" s="130">
        <f t="shared" si="9"/>
        <v>62211602.909999989</v>
      </c>
      <c r="M98" s="131">
        <v>38405836.129999988</v>
      </c>
    </row>
    <row r="99" spans="1:13" ht="12.75" hidden="1" customHeight="1">
      <c r="A99" s="126" t="s">
        <v>272</v>
      </c>
      <c r="B99" s="127" t="s">
        <v>273</v>
      </c>
      <c r="C99" s="128">
        <v>0</v>
      </c>
      <c r="D99" s="128">
        <v>0</v>
      </c>
      <c r="E99" s="128">
        <v>0</v>
      </c>
      <c r="F99" s="128">
        <v>0</v>
      </c>
      <c r="G99" s="129">
        <f t="shared" si="6"/>
        <v>0</v>
      </c>
      <c r="H99" s="128">
        <f t="shared" si="7"/>
        <v>0</v>
      </c>
      <c r="I99" s="128">
        <v>0</v>
      </c>
      <c r="J99" s="128">
        <v>0</v>
      </c>
      <c r="K99" s="129">
        <f t="shared" si="8"/>
        <v>0</v>
      </c>
      <c r="L99" s="130">
        <f t="shared" si="9"/>
        <v>0</v>
      </c>
      <c r="M99" s="131">
        <v>0</v>
      </c>
    </row>
    <row r="100" spans="1:13" ht="12.75" hidden="1" customHeight="1">
      <c r="A100" s="126" t="s">
        <v>274</v>
      </c>
      <c r="B100" s="127" t="s">
        <v>275</v>
      </c>
      <c r="C100" s="128">
        <v>0</v>
      </c>
      <c r="D100" s="128">
        <v>0</v>
      </c>
      <c r="E100" s="128">
        <v>0</v>
      </c>
      <c r="F100" s="128">
        <v>0</v>
      </c>
      <c r="G100" s="129">
        <f t="shared" si="6"/>
        <v>0</v>
      </c>
      <c r="H100" s="128">
        <f t="shared" si="7"/>
        <v>0</v>
      </c>
      <c r="I100" s="128">
        <v>0</v>
      </c>
      <c r="J100" s="128">
        <v>0</v>
      </c>
      <c r="K100" s="129">
        <f t="shared" si="8"/>
        <v>0</v>
      </c>
      <c r="L100" s="130">
        <f t="shared" si="9"/>
        <v>0</v>
      </c>
      <c r="M100" s="131">
        <v>0</v>
      </c>
    </row>
    <row r="101" spans="1:13" ht="12.75" customHeight="1">
      <c r="A101" s="27">
        <v>19</v>
      </c>
      <c r="B101" s="122" t="s">
        <v>276</v>
      </c>
      <c r="C101" s="118">
        <v>410000</v>
      </c>
      <c r="D101" s="118">
        <v>410000</v>
      </c>
      <c r="E101" s="118">
        <v>0</v>
      </c>
      <c r="F101" s="118">
        <v>0</v>
      </c>
      <c r="G101" s="123">
        <f t="shared" si="6"/>
        <v>0</v>
      </c>
      <c r="H101" s="118">
        <f t="shared" si="7"/>
        <v>410000</v>
      </c>
      <c r="I101" s="118">
        <v>0</v>
      </c>
      <c r="J101" s="118">
        <v>0</v>
      </c>
      <c r="K101" s="123">
        <f t="shared" si="8"/>
        <v>0</v>
      </c>
      <c r="L101" s="124">
        <f t="shared" si="9"/>
        <v>410000</v>
      </c>
      <c r="M101" s="125">
        <v>0</v>
      </c>
    </row>
    <row r="102" spans="1:13" ht="12.75" customHeight="1">
      <c r="A102" s="126" t="s">
        <v>277</v>
      </c>
      <c r="B102" s="127" t="s">
        <v>278</v>
      </c>
      <c r="C102" s="128">
        <v>410000</v>
      </c>
      <c r="D102" s="128">
        <v>410000</v>
      </c>
      <c r="E102" s="128">
        <v>0</v>
      </c>
      <c r="F102" s="128">
        <v>0</v>
      </c>
      <c r="G102" s="129">
        <f t="shared" si="6"/>
        <v>0</v>
      </c>
      <c r="H102" s="128">
        <f t="shared" si="7"/>
        <v>410000</v>
      </c>
      <c r="I102" s="128">
        <v>0</v>
      </c>
      <c r="J102" s="128">
        <v>0</v>
      </c>
      <c r="K102" s="129">
        <f t="shared" si="8"/>
        <v>0</v>
      </c>
      <c r="L102" s="130">
        <f t="shared" si="9"/>
        <v>410000</v>
      </c>
      <c r="M102" s="131">
        <v>0</v>
      </c>
    </row>
    <row r="103" spans="1:13" s="29" customFormat="1" ht="12.75" customHeight="1">
      <c r="A103" s="27">
        <v>22</v>
      </c>
      <c r="B103" s="122" t="s">
        <v>279</v>
      </c>
      <c r="C103" s="118">
        <v>250000</v>
      </c>
      <c r="D103" s="118">
        <v>250000</v>
      </c>
      <c r="E103" s="118">
        <v>0</v>
      </c>
      <c r="F103" s="118">
        <v>200000</v>
      </c>
      <c r="G103" s="123">
        <f t="shared" si="6"/>
        <v>1.3992340731193922E-5</v>
      </c>
      <c r="H103" s="118">
        <f t="shared" si="7"/>
        <v>50000</v>
      </c>
      <c r="I103" s="118">
        <v>0</v>
      </c>
      <c r="J103" s="118">
        <v>200000</v>
      </c>
      <c r="K103" s="123">
        <f t="shared" si="8"/>
        <v>1.5584944161754464E-5</v>
      </c>
      <c r="L103" s="124">
        <f t="shared" si="9"/>
        <v>50000</v>
      </c>
      <c r="M103" s="125">
        <v>0</v>
      </c>
    </row>
    <row r="104" spans="1:13" ht="12.75" customHeight="1">
      <c r="A104" s="126" t="s">
        <v>280</v>
      </c>
      <c r="B104" s="127" t="s">
        <v>281</v>
      </c>
      <c r="C104" s="128">
        <v>250000</v>
      </c>
      <c r="D104" s="128">
        <v>250000</v>
      </c>
      <c r="E104" s="128">
        <v>0</v>
      </c>
      <c r="F104" s="128">
        <v>200000</v>
      </c>
      <c r="G104" s="129">
        <f t="shared" si="6"/>
        <v>1.3992340731193922E-5</v>
      </c>
      <c r="H104" s="128">
        <f t="shared" si="7"/>
        <v>50000</v>
      </c>
      <c r="I104" s="128">
        <v>0</v>
      </c>
      <c r="J104" s="128">
        <v>200000</v>
      </c>
      <c r="K104" s="129">
        <f t="shared" si="8"/>
        <v>1.5584944161754464E-5</v>
      </c>
      <c r="L104" s="130">
        <f t="shared" si="9"/>
        <v>50000</v>
      </c>
      <c r="M104" s="131">
        <v>0</v>
      </c>
    </row>
    <row r="105" spans="1:13" s="29" customFormat="1" ht="12.75" customHeight="1">
      <c r="A105" s="27">
        <v>23</v>
      </c>
      <c r="B105" s="122" t="s">
        <v>282</v>
      </c>
      <c r="C105" s="118">
        <v>346106000</v>
      </c>
      <c r="D105" s="118">
        <v>435540121.17000002</v>
      </c>
      <c r="E105" s="118">
        <v>45094122.659999996</v>
      </c>
      <c r="F105" s="118">
        <v>277755434.19000006</v>
      </c>
      <c r="G105" s="123">
        <f t="shared" si="6"/>
        <v>1.9432243375635955E-2</v>
      </c>
      <c r="H105" s="118">
        <f t="shared" si="7"/>
        <v>157784686.97999996</v>
      </c>
      <c r="I105" s="118">
        <v>39559864.189999998</v>
      </c>
      <c r="J105" s="118">
        <v>210234764.66</v>
      </c>
      <c r="K105" s="123">
        <f t="shared" si="8"/>
        <v>1.6382485340428452E-2</v>
      </c>
      <c r="L105" s="124">
        <f t="shared" si="9"/>
        <v>225305356.51000002</v>
      </c>
      <c r="M105" s="125">
        <v>67520669.530000061</v>
      </c>
    </row>
    <row r="106" spans="1:13" ht="12.75" customHeight="1">
      <c r="A106" s="126" t="s">
        <v>283</v>
      </c>
      <c r="B106" s="127" t="s">
        <v>154</v>
      </c>
      <c r="C106" s="128">
        <v>37621000</v>
      </c>
      <c r="D106" s="128">
        <v>39452450</v>
      </c>
      <c r="E106" s="128">
        <v>7697630.4000000004</v>
      </c>
      <c r="F106" s="128">
        <v>37916670.290000007</v>
      </c>
      <c r="G106" s="129">
        <f t="shared" si="6"/>
        <v>2.652714850450088E-3</v>
      </c>
      <c r="H106" s="128">
        <f t="shared" si="7"/>
        <v>1535779.7099999934</v>
      </c>
      <c r="I106" s="128">
        <v>7090856.0800000001</v>
      </c>
      <c r="J106" s="128">
        <v>36043538.450000003</v>
      </c>
      <c r="K106" s="129">
        <f t="shared" si="8"/>
        <v>2.8086826706765003E-3</v>
      </c>
      <c r="L106" s="130">
        <f t="shared" si="9"/>
        <v>3408911.549999997</v>
      </c>
      <c r="M106" s="131">
        <v>1873131.8400000036</v>
      </c>
    </row>
    <row r="107" spans="1:13" ht="12.75" customHeight="1">
      <c r="A107" s="126" t="s">
        <v>284</v>
      </c>
      <c r="B107" s="127" t="s">
        <v>173</v>
      </c>
      <c r="C107" s="128">
        <v>391000</v>
      </c>
      <c r="D107" s="128">
        <v>1321000</v>
      </c>
      <c r="E107" s="128">
        <v>490000</v>
      </c>
      <c r="F107" s="128">
        <v>1004500</v>
      </c>
      <c r="G107" s="129">
        <f t="shared" si="6"/>
        <v>7.0276531322421474E-5</v>
      </c>
      <c r="H107" s="128">
        <f t="shared" si="7"/>
        <v>316500</v>
      </c>
      <c r="I107" s="128">
        <v>292348.50999999995</v>
      </c>
      <c r="J107" s="128">
        <v>294858.73</v>
      </c>
      <c r="K107" s="129">
        <f t="shared" si="8"/>
        <v>2.2976784213279175E-5</v>
      </c>
      <c r="L107" s="130">
        <f t="shared" si="9"/>
        <v>1026141.27</v>
      </c>
      <c r="M107" s="131">
        <v>709641.27</v>
      </c>
    </row>
    <row r="108" spans="1:13" ht="12.75" customHeight="1">
      <c r="A108" s="760" t="s">
        <v>910</v>
      </c>
      <c r="B108" s="127" t="s">
        <v>911</v>
      </c>
      <c r="C108" s="128">
        <v>20670000</v>
      </c>
      <c r="D108" s="128">
        <v>26096083.079999994</v>
      </c>
      <c r="E108" s="128">
        <v>2156448.16</v>
      </c>
      <c r="F108" s="128">
        <v>25043965.060000002</v>
      </c>
      <c r="G108" s="129">
        <f t="shared" si="6"/>
        <v>1.7521184618981775E-3</v>
      </c>
      <c r="H108" s="128">
        <f t="shared" si="7"/>
        <v>1052118.0199999921</v>
      </c>
      <c r="I108" s="128">
        <v>3932941.5900000003</v>
      </c>
      <c r="J108" s="128">
        <v>18246471.710000001</v>
      </c>
      <c r="K108" s="129">
        <f t="shared" si="8"/>
        <v>1.4218512137469125E-3</v>
      </c>
      <c r="L108" s="761">
        <f t="shared" si="9"/>
        <v>7849611.3699999936</v>
      </c>
      <c r="M108" s="379">
        <v>6797493.3500000015</v>
      </c>
    </row>
    <row r="109" spans="1:13" ht="12.75" customHeight="1">
      <c r="A109" s="126" t="s">
        <v>285</v>
      </c>
      <c r="B109" s="138" t="s">
        <v>286</v>
      </c>
      <c r="C109" s="128">
        <v>10000</v>
      </c>
      <c r="D109" s="128">
        <v>2499999.9900000002</v>
      </c>
      <c r="E109" s="128">
        <v>833333.33</v>
      </c>
      <c r="F109" s="128">
        <v>833333.33</v>
      </c>
      <c r="G109" s="129">
        <f t="shared" si="6"/>
        <v>5.8301419480102329E-5</v>
      </c>
      <c r="H109" s="128">
        <f t="shared" si="7"/>
        <v>1666666.6600000001</v>
      </c>
      <c r="I109" s="128">
        <v>255808.98</v>
      </c>
      <c r="J109" s="128">
        <v>255808.98</v>
      </c>
      <c r="K109" s="129">
        <f t="shared" si="8"/>
        <v>1.9933843346876821E-5</v>
      </c>
      <c r="L109" s="130">
        <f t="shared" si="9"/>
        <v>2244191.0100000002</v>
      </c>
      <c r="M109" s="131">
        <v>577524.35</v>
      </c>
    </row>
    <row r="110" spans="1:13" ht="12.75" customHeight="1">
      <c r="A110" s="126" t="s">
        <v>287</v>
      </c>
      <c r="B110" s="127" t="s">
        <v>288</v>
      </c>
      <c r="C110" s="128">
        <v>279802000</v>
      </c>
      <c r="D110" s="128">
        <v>350534408.10000002</v>
      </c>
      <c r="E110" s="128">
        <v>22618489.02</v>
      </c>
      <c r="F110" s="128">
        <v>198167400.59000003</v>
      </c>
      <c r="G110" s="129">
        <f t="shared" si="6"/>
        <v>1.38641289543514E-2</v>
      </c>
      <c r="H110" s="128">
        <f t="shared" si="7"/>
        <v>152367007.50999999</v>
      </c>
      <c r="I110" s="128">
        <v>24885815</v>
      </c>
      <c r="J110" s="128">
        <v>150563187.03999999</v>
      </c>
      <c r="K110" s="129">
        <f t="shared" si="8"/>
        <v>1.1732594314170966E-2</v>
      </c>
      <c r="L110" s="130">
        <f t="shared" si="9"/>
        <v>199971221.06000003</v>
      </c>
      <c r="M110" s="131">
        <v>47604213.550000042</v>
      </c>
    </row>
    <row r="111" spans="1:13" ht="12.75" customHeight="1">
      <c r="A111" s="126" t="s">
        <v>289</v>
      </c>
      <c r="B111" s="127" t="s">
        <v>290</v>
      </c>
      <c r="C111" s="128">
        <v>7612000</v>
      </c>
      <c r="D111" s="128">
        <v>15636180</v>
      </c>
      <c r="E111" s="128">
        <v>11298221.75</v>
      </c>
      <c r="F111" s="128">
        <v>14789564.92</v>
      </c>
      <c r="G111" s="129">
        <f t="shared" si="6"/>
        <v>1.034703158133764E-3</v>
      </c>
      <c r="H111" s="128">
        <f t="shared" si="7"/>
        <v>846615.08000000007</v>
      </c>
      <c r="I111" s="128">
        <v>3102094.03</v>
      </c>
      <c r="J111" s="128">
        <v>4830899.75</v>
      </c>
      <c r="K111" s="129">
        <f t="shared" si="8"/>
        <v>3.76446514273918E-4</v>
      </c>
      <c r="L111" s="130">
        <f t="shared" si="9"/>
        <v>10805280.25</v>
      </c>
      <c r="M111" s="131">
        <v>9958665.1699999999</v>
      </c>
    </row>
    <row r="112" spans="1:13" s="29" customFormat="1" ht="12.75" customHeight="1">
      <c r="A112" s="27">
        <v>27</v>
      </c>
      <c r="B112" s="122" t="s">
        <v>291</v>
      </c>
      <c r="C112" s="118">
        <v>58357000</v>
      </c>
      <c r="D112" s="118">
        <v>63651536.169999994</v>
      </c>
      <c r="E112" s="118">
        <v>10853340.309999997</v>
      </c>
      <c r="F112" s="118">
        <v>62362541.829999998</v>
      </c>
      <c r="G112" s="123">
        <f t="shared" si="6"/>
        <v>4.3629896707434689E-3</v>
      </c>
      <c r="H112" s="118">
        <f t="shared" si="7"/>
        <v>1288994.3399999961</v>
      </c>
      <c r="I112" s="118">
        <v>13006777.23</v>
      </c>
      <c r="J112" s="118">
        <v>59930344.060000002</v>
      </c>
      <c r="K112" s="123">
        <f t="shared" si="8"/>
        <v>4.6700553288491669E-3</v>
      </c>
      <c r="L112" s="124">
        <f t="shared" si="9"/>
        <v>3721192.109999992</v>
      </c>
      <c r="M112" s="125">
        <v>2432197.7699999958</v>
      </c>
    </row>
    <row r="113" spans="1:13" ht="12.75" customHeight="1">
      <c r="A113" s="126" t="s">
        <v>292</v>
      </c>
      <c r="B113" s="127" t="s">
        <v>154</v>
      </c>
      <c r="C113" s="128">
        <v>50489000</v>
      </c>
      <c r="D113" s="128">
        <v>51891264.890000001</v>
      </c>
      <c r="E113" s="128">
        <v>10179685.489999998</v>
      </c>
      <c r="F113" s="128">
        <v>51080468.75</v>
      </c>
      <c r="G113" s="129">
        <f t="shared" si="6"/>
        <v>3.5736766172955164E-3</v>
      </c>
      <c r="H113" s="128">
        <f t="shared" si="7"/>
        <v>810796.1400000006</v>
      </c>
      <c r="I113" s="128">
        <v>10428170.02</v>
      </c>
      <c r="J113" s="128">
        <v>49760338.740000002</v>
      </c>
      <c r="K113" s="129">
        <f t="shared" si="8"/>
        <v>3.8775605036644374E-3</v>
      </c>
      <c r="L113" s="130">
        <f t="shared" si="9"/>
        <v>2130926.1499999985</v>
      </c>
      <c r="M113" s="131">
        <v>1320130.0099999979</v>
      </c>
    </row>
    <row r="114" spans="1:13" ht="12.75" customHeight="1">
      <c r="A114" s="126" t="s">
        <v>293</v>
      </c>
      <c r="B114" s="127" t="s">
        <v>175</v>
      </c>
      <c r="C114" s="128">
        <v>446000</v>
      </c>
      <c r="D114" s="128">
        <v>446000</v>
      </c>
      <c r="E114" s="128">
        <v>4630.7</v>
      </c>
      <c r="F114" s="128">
        <v>443210.83999999997</v>
      </c>
      <c r="G114" s="129">
        <f t="shared" si="6"/>
        <v>3.1007785445193358E-5</v>
      </c>
      <c r="H114" s="128">
        <f t="shared" si="7"/>
        <v>2789.1600000000326</v>
      </c>
      <c r="I114" s="128">
        <v>28733.58</v>
      </c>
      <c r="J114" s="128">
        <v>436695.4</v>
      </c>
      <c r="K114" s="129">
        <f t="shared" si="8"/>
        <v>3.402936712347515E-5</v>
      </c>
      <c r="L114" s="130">
        <f t="shared" si="9"/>
        <v>9304.5999999999767</v>
      </c>
      <c r="M114" s="131">
        <v>6515.4399999999441</v>
      </c>
    </row>
    <row r="115" spans="1:13" ht="12.75" customHeight="1">
      <c r="A115" s="126" t="s">
        <v>294</v>
      </c>
      <c r="B115" s="127" t="s">
        <v>295</v>
      </c>
      <c r="C115" s="128">
        <v>340000</v>
      </c>
      <c r="D115" s="128">
        <v>525230.30000000005</v>
      </c>
      <c r="E115" s="128">
        <v>3870</v>
      </c>
      <c r="F115" s="128">
        <v>384030.4</v>
      </c>
      <c r="G115" s="129">
        <f t="shared" si="6"/>
        <v>2.6867421039683474E-5</v>
      </c>
      <c r="H115" s="128">
        <f t="shared" si="7"/>
        <v>141199.90000000002</v>
      </c>
      <c r="I115" s="128">
        <v>51183.1</v>
      </c>
      <c r="J115" s="128">
        <v>383207.89999999997</v>
      </c>
      <c r="K115" s="129">
        <f t="shared" si="8"/>
        <v>2.9861368619215939E-5</v>
      </c>
      <c r="L115" s="130">
        <f t="shared" si="9"/>
        <v>142022.40000000008</v>
      </c>
      <c r="M115" s="131">
        <v>822.50000000005821</v>
      </c>
    </row>
    <row r="116" spans="1:13" ht="12.75" customHeight="1">
      <c r="A116" s="126" t="s">
        <v>296</v>
      </c>
      <c r="B116" s="127" t="s">
        <v>297</v>
      </c>
      <c r="C116" s="128">
        <v>6212000</v>
      </c>
      <c r="D116" s="128">
        <v>9664855.8300000001</v>
      </c>
      <c r="E116" s="128">
        <v>637637.62</v>
      </c>
      <c r="F116" s="128">
        <v>9366499.3599999994</v>
      </c>
      <c r="G116" s="129">
        <f t="shared" si="6"/>
        <v>6.5529625251814895E-4</v>
      </c>
      <c r="H116" s="128">
        <f t="shared" si="7"/>
        <v>298356.47000000067</v>
      </c>
      <c r="I116" s="128">
        <v>2123348.0700000003</v>
      </c>
      <c r="J116" s="128">
        <v>8333761.7699999996</v>
      </c>
      <c r="K116" s="129">
        <f t="shared" si="8"/>
        <v>6.4940605921407022E-4</v>
      </c>
      <c r="L116" s="130">
        <f t="shared" si="9"/>
        <v>1331094.0600000005</v>
      </c>
      <c r="M116" s="131">
        <v>1032737.5899999999</v>
      </c>
    </row>
    <row r="117" spans="1:13" ht="12.75" customHeight="1">
      <c r="A117" s="126" t="s">
        <v>298</v>
      </c>
      <c r="B117" s="127" t="s">
        <v>299</v>
      </c>
      <c r="C117" s="128">
        <v>870000</v>
      </c>
      <c r="D117" s="128">
        <v>1124185.1499999999</v>
      </c>
      <c r="E117" s="128">
        <v>27516.5</v>
      </c>
      <c r="F117" s="128">
        <v>1088332.48</v>
      </c>
      <c r="G117" s="129">
        <f t="shared" si="6"/>
        <v>7.6141594444926471E-5</v>
      </c>
      <c r="H117" s="128">
        <f t="shared" si="7"/>
        <v>35852.669999999925</v>
      </c>
      <c r="I117" s="128">
        <v>375342.46</v>
      </c>
      <c r="J117" s="128">
        <v>1016340.25</v>
      </c>
      <c r="K117" s="129">
        <f t="shared" si="8"/>
        <v>7.9198030227967857E-5</v>
      </c>
      <c r="L117" s="130">
        <f t="shared" si="9"/>
        <v>107844.89999999991</v>
      </c>
      <c r="M117" s="131">
        <v>71992.229999999981</v>
      </c>
    </row>
    <row r="118" spans="1:13" s="29" customFormat="1" ht="12.75" customHeight="1">
      <c r="A118" s="27">
        <v>28</v>
      </c>
      <c r="B118" s="122" t="s">
        <v>300</v>
      </c>
      <c r="C118" s="118">
        <v>490864000</v>
      </c>
      <c r="D118" s="118">
        <v>559411332.92000008</v>
      </c>
      <c r="E118" s="118">
        <v>57600794.450000003</v>
      </c>
      <c r="F118" s="118">
        <v>536993876.16000009</v>
      </c>
      <c r="G118" s="123">
        <f t="shared" si="6"/>
        <v>3.756900642897637E-2</v>
      </c>
      <c r="H118" s="118">
        <f t="shared" si="7"/>
        <v>22417456.75999999</v>
      </c>
      <c r="I118" s="118">
        <v>56539297.359999999</v>
      </c>
      <c r="J118" s="118">
        <v>522633444.43000001</v>
      </c>
      <c r="K118" s="123">
        <f t="shared" si="8"/>
        <v>4.0726065242534769E-2</v>
      </c>
      <c r="L118" s="124">
        <f t="shared" si="9"/>
        <v>36777888.490000069</v>
      </c>
      <c r="M118" s="125">
        <v>14360431.730000079</v>
      </c>
    </row>
    <row r="119" spans="1:13" ht="12.75" hidden="1" customHeight="1">
      <c r="A119" s="126" t="s">
        <v>301</v>
      </c>
      <c r="B119" s="134" t="s">
        <v>302</v>
      </c>
      <c r="C119" s="128">
        <v>0</v>
      </c>
      <c r="D119" s="128">
        <v>0</v>
      </c>
      <c r="E119" s="128">
        <v>0</v>
      </c>
      <c r="F119" s="128">
        <v>0</v>
      </c>
      <c r="G119" s="129">
        <f t="shared" si="6"/>
        <v>0</v>
      </c>
      <c r="H119" s="128">
        <f t="shared" si="7"/>
        <v>0</v>
      </c>
      <c r="I119" s="128">
        <v>0</v>
      </c>
      <c r="J119" s="128">
        <v>0</v>
      </c>
      <c r="K119" s="129">
        <f t="shared" si="8"/>
        <v>0</v>
      </c>
      <c r="L119" s="130">
        <f t="shared" si="9"/>
        <v>0</v>
      </c>
      <c r="M119" s="131">
        <v>0</v>
      </c>
    </row>
    <row r="120" spans="1:13" ht="12.75" customHeight="1">
      <c r="A120" s="126" t="s">
        <v>303</v>
      </c>
      <c r="B120" s="127" t="s">
        <v>304</v>
      </c>
      <c r="C120" s="128">
        <v>222140000</v>
      </c>
      <c r="D120" s="128">
        <v>174812985.11000001</v>
      </c>
      <c r="E120" s="128">
        <v>25746171.869999997</v>
      </c>
      <c r="F120" s="128">
        <v>173601297.30000001</v>
      </c>
      <c r="G120" s="129">
        <f t="shared" si="6"/>
        <v>1.2145442515994479E-2</v>
      </c>
      <c r="H120" s="128">
        <f t="shared" si="7"/>
        <v>1211687.8100000024</v>
      </c>
      <c r="I120" s="128">
        <v>25723771.099999998</v>
      </c>
      <c r="J120" s="128">
        <v>173578896.53000003</v>
      </c>
      <c r="K120" s="129">
        <f t="shared" si="8"/>
        <v>1.3526087050395031E-2</v>
      </c>
      <c r="L120" s="130">
        <f t="shared" si="9"/>
        <v>1234088.5799999833</v>
      </c>
      <c r="M120" s="131">
        <v>22400.769999980927</v>
      </c>
    </row>
    <row r="121" spans="1:13" ht="12.75" customHeight="1">
      <c r="A121" s="126" t="s">
        <v>305</v>
      </c>
      <c r="B121" s="127" t="s">
        <v>306</v>
      </c>
      <c r="C121" s="128">
        <v>68456000</v>
      </c>
      <c r="D121" s="128">
        <v>67153359</v>
      </c>
      <c r="E121" s="128">
        <v>0</v>
      </c>
      <c r="F121" s="128">
        <v>67153359</v>
      </c>
      <c r="G121" s="129">
        <f t="shared" si="6"/>
        <v>4.6981634018609395E-3</v>
      </c>
      <c r="H121" s="128">
        <f t="shared" si="7"/>
        <v>0</v>
      </c>
      <c r="I121" s="128">
        <v>0</v>
      </c>
      <c r="J121" s="128">
        <v>67153359</v>
      </c>
      <c r="K121" s="129">
        <f t="shared" si="8"/>
        <v>5.2329067514462575E-3</v>
      </c>
      <c r="L121" s="130">
        <f t="shared" si="9"/>
        <v>0</v>
      </c>
      <c r="M121" s="131">
        <v>0</v>
      </c>
    </row>
    <row r="122" spans="1:13" ht="12.75" customHeight="1">
      <c r="A122" s="126" t="s">
        <v>307</v>
      </c>
      <c r="B122" s="127" t="s">
        <v>275</v>
      </c>
      <c r="C122" s="128">
        <v>200268000</v>
      </c>
      <c r="D122" s="128">
        <v>317444988.81</v>
      </c>
      <c r="E122" s="128">
        <v>31854622.580000002</v>
      </c>
      <c r="F122" s="128">
        <v>296239219.86000001</v>
      </c>
      <c r="G122" s="129">
        <f t="shared" si="6"/>
        <v>2.0725400511120949E-2</v>
      </c>
      <c r="H122" s="128">
        <f t="shared" si="7"/>
        <v>21205768.949999988</v>
      </c>
      <c r="I122" s="128">
        <v>30815526.259999998</v>
      </c>
      <c r="J122" s="128">
        <v>281901188.89999998</v>
      </c>
      <c r="K122" s="129">
        <f t="shared" si="8"/>
        <v>2.1967071440693483E-2</v>
      </c>
      <c r="L122" s="130">
        <f t="shared" si="9"/>
        <v>35543799.910000026</v>
      </c>
      <c r="M122" s="131">
        <v>14338030.960000038</v>
      </c>
    </row>
    <row r="123" spans="1:13" s="29" customFormat="1" ht="12.75" customHeight="1">
      <c r="A123" s="27">
        <v>99</v>
      </c>
      <c r="B123" s="122" t="s">
        <v>308</v>
      </c>
      <c r="C123" s="118">
        <v>51500000</v>
      </c>
      <c r="D123" s="118">
        <v>1805494.1200000048</v>
      </c>
      <c r="E123" s="118">
        <v>0</v>
      </c>
      <c r="F123" s="118">
        <v>0</v>
      </c>
      <c r="G123" s="123">
        <f t="shared" si="6"/>
        <v>0</v>
      </c>
      <c r="H123" s="118">
        <f t="shared" si="7"/>
        <v>1805494.1200000048</v>
      </c>
      <c r="I123" s="118">
        <v>0</v>
      </c>
      <c r="J123" s="118">
        <v>0</v>
      </c>
      <c r="K123" s="123">
        <f t="shared" si="8"/>
        <v>0</v>
      </c>
      <c r="L123" s="124">
        <f t="shared" si="9"/>
        <v>1805494.1200000048</v>
      </c>
      <c r="M123" s="125">
        <v>0</v>
      </c>
    </row>
    <row r="124" spans="1:13" ht="12.75" customHeight="1">
      <c r="A124" s="126" t="s">
        <v>309</v>
      </c>
      <c r="B124" s="127" t="s">
        <v>310</v>
      </c>
      <c r="C124" s="128">
        <v>226242000</v>
      </c>
      <c r="D124" s="128">
        <v>226242000</v>
      </c>
      <c r="E124" s="128">
        <v>0</v>
      </c>
      <c r="F124" s="128">
        <v>0</v>
      </c>
      <c r="G124" s="129">
        <f t="shared" si="6"/>
        <v>0</v>
      </c>
      <c r="H124" s="128">
        <f t="shared" si="7"/>
        <v>226242000</v>
      </c>
      <c r="I124" s="128">
        <v>0</v>
      </c>
      <c r="J124" s="128">
        <v>0</v>
      </c>
      <c r="K124" s="129">
        <f t="shared" si="8"/>
        <v>0</v>
      </c>
      <c r="L124" s="130">
        <f t="shared" si="9"/>
        <v>226242000</v>
      </c>
      <c r="M124" s="131">
        <v>0</v>
      </c>
    </row>
    <row r="125" spans="1:13" ht="12.75" customHeight="1">
      <c r="A125" s="126" t="s">
        <v>311</v>
      </c>
      <c r="B125" s="127" t="s">
        <v>107</v>
      </c>
      <c r="C125" s="128">
        <v>51500000</v>
      </c>
      <c r="D125" s="128">
        <v>1805494.1200000048</v>
      </c>
      <c r="E125" s="128">
        <v>0</v>
      </c>
      <c r="F125" s="128">
        <v>0</v>
      </c>
      <c r="G125" s="129">
        <f t="shared" si="6"/>
        <v>0</v>
      </c>
      <c r="H125" s="128">
        <f t="shared" si="7"/>
        <v>1805494.1200000048</v>
      </c>
      <c r="I125" s="128">
        <v>0</v>
      </c>
      <c r="J125" s="128">
        <v>0</v>
      </c>
      <c r="K125" s="129">
        <f t="shared" si="8"/>
        <v>0</v>
      </c>
      <c r="L125" s="130">
        <f t="shared" si="9"/>
        <v>1805494.1200000048</v>
      </c>
      <c r="M125" s="131">
        <v>0</v>
      </c>
    </row>
    <row r="126" spans="1:13" s="29" customFormat="1" ht="12.75" hidden="1" customHeight="1">
      <c r="A126" s="27"/>
      <c r="B126" s="122"/>
      <c r="C126" s="118">
        <v>0</v>
      </c>
      <c r="D126" s="118">
        <v>0</v>
      </c>
      <c r="E126" s="118">
        <v>0</v>
      </c>
      <c r="F126" s="118">
        <v>0</v>
      </c>
      <c r="G126" s="123">
        <f t="shared" si="6"/>
        <v>0</v>
      </c>
      <c r="H126" s="118">
        <f t="shared" si="7"/>
        <v>0</v>
      </c>
      <c r="I126" s="118">
        <v>0</v>
      </c>
      <c r="J126" s="118">
        <v>0</v>
      </c>
      <c r="K126" s="123">
        <f t="shared" si="8"/>
        <v>0</v>
      </c>
      <c r="L126" s="124">
        <f t="shared" si="9"/>
        <v>0</v>
      </c>
      <c r="M126" s="125">
        <v>0</v>
      </c>
    </row>
    <row r="127" spans="1:13" ht="12.75" hidden="1" customHeight="1">
      <c r="A127" s="139"/>
      <c r="B127" s="139"/>
      <c r="C127" s="140">
        <v>0</v>
      </c>
      <c r="D127" s="140">
        <v>0</v>
      </c>
      <c r="E127" s="140">
        <v>0</v>
      </c>
      <c r="F127" s="140">
        <v>0</v>
      </c>
      <c r="G127" s="141">
        <f t="shared" si="6"/>
        <v>0</v>
      </c>
      <c r="H127" s="140">
        <f t="shared" si="7"/>
        <v>0</v>
      </c>
      <c r="I127" s="140">
        <v>0</v>
      </c>
      <c r="J127" s="140">
        <v>0</v>
      </c>
      <c r="K127" s="141">
        <f t="shared" si="8"/>
        <v>0</v>
      </c>
      <c r="L127" s="142">
        <f t="shared" si="9"/>
        <v>0</v>
      </c>
      <c r="M127" s="143">
        <v>0</v>
      </c>
    </row>
    <row r="128" spans="1:13" s="149" customFormat="1" ht="12.75" customHeight="1">
      <c r="A128" s="144"/>
      <c r="B128" s="144"/>
      <c r="C128" s="145">
        <v>0</v>
      </c>
      <c r="D128" s="145">
        <v>0</v>
      </c>
      <c r="E128" s="145">
        <v>0</v>
      </c>
      <c r="F128" s="145">
        <v>0</v>
      </c>
      <c r="G128" s="146">
        <f t="shared" ref="G128:G129" si="10">F128/$F$131</f>
        <v>0</v>
      </c>
      <c r="H128" s="145">
        <f t="shared" ref="H128:H129" si="11">D128-F128</f>
        <v>0</v>
      </c>
      <c r="I128" s="145">
        <v>0</v>
      </c>
      <c r="J128" s="145">
        <v>0</v>
      </c>
      <c r="K128" s="146">
        <f t="shared" ref="K128:K129" si="12">J128/$J$131</f>
        <v>0</v>
      </c>
      <c r="L128" s="147">
        <f t="shared" ref="L128:L129" si="13">D128-J128</f>
        <v>0</v>
      </c>
      <c r="M128" s="148">
        <v>0</v>
      </c>
    </row>
    <row r="129" spans="1:13" s="152" customFormat="1" ht="12.75" customHeight="1">
      <c r="A129" s="151"/>
      <c r="B129" s="144" t="s">
        <v>312</v>
      </c>
      <c r="C129" s="145">
        <v>1642000000</v>
      </c>
      <c r="D129" s="145">
        <v>1706372906.79</v>
      </c>
      <c r="E129" s="145">
        <v>329937106.17000008</v>
      </c>
      <c r="F129" s="145">
        <v>1699787880.9300001</v>
      </c>
      <c r="G129" s="146">
        <f t="shared" si="10"/>
        <v>0.11892005600363323</v>
      </c>
      <c r="H129" s="145">
        <f t="shared" si="11"/>
        <v>6585025.8599998951</v>
      </c>
      <c r="I129" s="145">
        <v>331173702.61000007</v>
      </c>
      <c r="J129" s="145">
        <v>1697991611.05</v>
      </c>
      <c r="K129" s="146">
        <f t="shared" si="12"/>
        <v>0.13231552222670875</v>
      </c>
      <c r="L129" s="147">
        <f t="shared" si="13"/>
        <v>8381295.7400000095</v>
      </c>
      <c r="M129" s="148">
        <v>1796269.8800001144</v>
      </c>
    </row>
    <row r="130" spans="1:13" s="152" customFormat="1" ht="12.75" customHeight="1">
      <c r="A130" s="154"/>
      <c r="B130" s="155"/>
      <c r="C130" s="156"/>
      <c r="D130" s="156"/>
      <c r="E130" s="156"/>
      <c r="F130" s="156"/>
      <c r="G130" s="157"/>
      <c r="H130" s="156"/>
      <c r="I130" s="156"/>
      <c r="J130" s="156"/>
      <c r="K130" s="157"/>
      <c r="L130" s="158"/>
      <c r="M130" s="159"/>
    </row>
    <row r="131" spans="1:13">
      <c r="A131" s="160"/>
      <c r="B131" s="161" t="s">
        <v>313</v>
      </c>
      <c r="C131" s="162">
        <v>12705758000</v>
      </c>
      <c r="D131" s="162">
        <v>15652780653.470001</v>
      </c>
      <c r="E131" s="162">
        <v>2631271342.4199996</v>
      </c>
      <c r="F131" s="162">
        <v>14293534144.300003</v>
      </c>
      <c r="G131" s="163">
        <v>1</v>
      </c>
      <c r="H131" s="162">
        <v>1359246509.1699982</v>
      </c>
      <c r="I131" s="162">
        <v>2628101753.73</v>
      </c>
      <c r="J131" s="162">
        <v>12832898079.34</v>
      </c>
      <c r="K131" s="163">
        <f>J131/$J$131</f>
        <v>1</v>
      </c>
      <c r="L131" s="164">
        <v>2819882574.1300011</v>
      </c>
      <c r="M131" s="165">
        <v>1460636064.9600029</v>
      </c>
    </row>
    <row r="133" spans="1:13">
      <c r="M133" s="61" t="s">
        <v>314</v>
      </c>
    </row>
    <row r="135" spans="1:13" ht="12" thickBot="1">
      <c r="M135" s="61" t="s">
        <v>315</v>
      </c>
    </row>
    <row r="136" spans="1:13" s="55" customFormat="1" ht="18.75" customHeight="1" thickBot="1">
      <c r="A136" s="987" t="s">
        <v>316</v>
      </c>
      <c r="B136" s="988"/>
      <c r="C136" s="988"/>
      <c r="D136" s="988"/>
      <c r="E136" s="988"/>
      <c r="F136" s="988"/>
      <c r="G136" s="988"/>
      <c r="H136" s="988"/>
      <c r="I136" s="988"/>
      <c r="J136" s="988"/>
      <c r="K136" s="988"/>
      <c r="L136" s="988"/>
      <c r="M136" s="989"/>
    </row>
    <row r="138" spans="1:13" ht="11.25" customHeight="1">
      <c r="A138" s="984" t="s">
        <v>139</v>
      </c>
      <c r="B138" s="985"/>
      <c r="C138" s="968" t="s">
        <v>81</v>
      </c>
      <c r="D138" s="968" t="s">
        <v>82</v>
      </c>
      <c r="E138" s="970" t="s">
        <v>83</v>
      </c>
      <c r="F138" s="990"/>
      <c r="G138" s="971"/>
      <c r="H138" s="6" t="s">
        <v>140</v>
      </c>
      <c r="I138" s="970" t="s">
        <v>85</v>
      </c>
      <c r="J138" s="990"/>
      <c r="K138" s="971"/>
      <c r="L138" s="69" t="s">
        <v>140</v>
      </c>
      <c r="M138" s="991" t="s">
        <v>317</v>
      </c>
    </row>
    <row r="139" spans="1:13" ht="24.75" customHeight="1">
      <c r="A139" s="984"/>
      <c r="B139" s="985"/>
      <c r="C139" s="969"/>
      <c r="D139" s="969"/>
      <c r="E139" s="6" t="s">
        <v>10</v>
      </c>
      <c r="F139" s="6" t="str">
        <f>F9</f>
        <v>JAN a DEZ /  2024</v>
      </c>
      <c r="G139" s="6" t="s">
        <v>11</v>
      </c>
      <c r="H139" s="113"/>
      <c r="I139" s="6" t="s">
        <v>10</v>
      </c>
      <c r="J139" s="6" t="str">
        <f>J9</f>
        <v>JAN a DEZ /  2024</v>
      </c>
      <c r="K139" s="6" t="s">
        <v>11</v>
      </c>
      <c r="L139" s="70"/>
      <c r="M139" s="992"/>
    </row>
    <row r="140" spans="1:13" ht="16.5">
      <c r="A140" s="984"/>
      <c r="B140" s="985"/>
      <c r="C140" s="986"/>
      <c r="D140" s="7" t="s">
        <v>12</v>
      </c>
      <c r="E140" s="7"/>
      <c r="F140" s="7" t="s">
        <v>13</v>
      </c>
      <c r="G140" s="114" t="s">
        <v>142</v>
      </c>
      <c r="H140" s="7" t="s">
        <v>143</v>
      </c>
      <c r="I140" s="7"/>
      <c r="J140" s="7" t="s">
        <v>90</v>
      </c>
      <c r="K140" s="114" t="s">
        <v>144</v>
      </c>
      <c r="L140" s="8" t="s">
        <v>145</v>
      </c>
      <c r="M140" s="8" t="s">
        <v>92</v>
      </c>
    </row>
    <row r="141" spans="1:13" ht="12">
      <c r="A141" s="166"/>
      <c r="B141" s="115" t="s">
        <v>318</v>
      </c>
      <c r="C141" s="73">
        <v>1642000000</v>
      </c>
      <c r="D141" s="73">
        <v>1706372906.79</v>
      </c>
      <c r="E141" s="73">
        <v>329937106.17000008</v>
      </c>
      <c r="F141" s="73">
        <v>1699787880.9300001</v>
      </c>
      <c r="G141" s="116">
        <f>F141/$F$250</f>
        <v>1</v>
      </c>
      <c r="H141" s="73">
        <f>D141-F141</f>
        <v>6585025.8599998951</v>
      </c>
      <c r="I141" s="73">
        <v>331173702.61000007</v>
      </c>
      <c r="J141" s="73">
        <v>1697991611.05</v>
      </c>
      <c r="K141" s="116">
        <f>J141/$J$250</f>
        <v>1</v>
      </c>
      <c r="L141" s="167">
        <f>D141-J141</f>
        <v>8381295.7400000095</v>
      </c>
      <c r="M141" s="167">
        <v>1796269.8800001144</v>
      </c>
    </row>
    <row r="142" spans="1:13">
      <c r="A142" s="65"/>
      <c r="B142" s="168"/>
      <c r="C142" s="168"/>
      <c r="D142" s="168"/>
      <c r="E142" s="168"/>
      <c r="F142" s="168"/>
      <c r="G142" s="129"/>
      <c r="H142" s="168"/>
      <c r="I142" s="168"/>
      <c r="J142" s="168"/>
      <c r="K142" s="129"/>
      <c r="L142" s="80"/>
      <c r="M142" s="80"/>
    </row>
    <row r="143" spans="1:13" s="29" customFormat="1">
      <c r="A143" s="121" t="s">
        <v>147</v>
      </c>
      <c r="B143" s="122" t="s">
        <v>148</v>
      </c>
      <c r="C143" s="118">
        <v>28150000</v>
      </c>
      <c r="D143" s="118">
        <v>30605000</v>
      </c>
      <c r="E143" s="118">
        <v>5709714.4900000002</v>
      </c>
      <c r="F143" s="118">
        <v>29246037.539999999</v>
      </c>
      <c r="G143" s="123">
        <f>F143/$F$250</f>
        <v>1.7205698351019361E-2</v>
      </c>
      <c r="H143" s="118">
        <f>D143-F143</f>
        <v>1358962.4600000009</v>
      </c>
      <c r="I143" s="118">
        <v>5709714.4900000002</v>
      </c>
      <c r="J143" s="118">
        <v>29246037.539999999</v>
      </c>
      <c r="K143" s="123">
        <f>J143/$J$250</f>
        <v>1.7223899900138437E-2</v>
      </c>
      <c r="L143" s="77">
        <f t="shared" ref="L143" si="14">D143-J143</f>
        <v>1358962.4600000009</v>
      </c>
      <c r="M143" s="77">
        <v>0</v>
      </c>
    </row>
    <row r="144" spans="1:13" ht="10.5" customHeight="1">
      <c r="A144" s="126" t="s">
        <v>149</v>
      </c>
      <c r="B144" s="127" t="s">
        <v>150</v>
      </c>
      <c r="C144" s="128">
        <v>28150000</v>
      </c>
      <c r="D144" s="128">
        <v>30605000</v>
      </c>
      <c r="E144" s="128">
        <v>5709714.4900000002</v>
      </c>
      <c r="F144" s="128">
        <v>29246037.539999999</v>
      </c>
      <c r="G144" s="129">
        <f t="shared" ref="G144:G207" si="15">F144/$F$250</f>
        <v>1.7205698351019361E-2</v>
      </c>
      <c r="H144" s="128">
        <f t="shared" ref="H144:H207" si="16">D144-F144</f>
        <v>1358962.4600000009</v>
      </c>
      <c r="I144" s="128">
        <v>5709714.4900000002</v>
      </c>
      <c r="J144" s="128">
        <v>29246037.539999999</v>
      </c>
      <c r="K144" s="129">
        <f t="shared" ref="K144:K207" si="17">J144/$J$250</f>
        <v>1.7223899900138437E-2</v>
      </c>
      <c r="L144" s="80">
        <f t="shared" ref="L144:L207" si="18">D144-J144</f>
        <v>1358962.4600000009</v>
      </c>
      <c r="M144" s="80">
        <v>0</v>
      </c>
    </row>
    <row r="145" spans="1:13" s="29" customFormat="1">
      <c r="A145" s="132">
        <v>3</v>
      </c>
      <c r="B145" s="122" t="s">
        <v>151</v>
      </c>
      <c r="C145" s="118">
        <v>13717000</v>
      </c>
      <c r="D145" s="118">
        <v>13907000</v>
      </c>
      <c r="E145" s="118">
        <v>3241332.62</v>
      </c>
      <c r="F145" s="118">
        <v>13736668.779999999</v>
      </c>
      <c r="G145" s="123">
        <f t="shared" si="15"/>
        <v>8.08140176436856E-3</v>
      </c>
      <c r="H145" s="118">
        <f t="shared" si="16"/>
        <v>170331.22000000067</v>
      </c>
      <c r="I145" s="118">
        <v>3235658.71</v>
      </c>
      <c r="J145" s="118">
        <v>13720878.52</v>
      </c>
      <c r="K145" s="123">
        <f t="shared" si="17"/>
        <v>8.0806515360316265E-3</v>
      </c>
      <c r="L145" s="77">
        <f t="shared" si="18"/>
        <v>186121.48000000045</v>
      </c>
      <c r="M145" s="77">
        <v>15790.259999999776</v>
      </c>
    </row>
    <row r="146" spans="1:13">
      <c r="A146" s="133">
        <v>3062</v>
      </c>
      <c r="B146" s="127" t="s">
        <v>152</v>
      </c>
      <c r="C146" s="128">
        <v>90000</v>
      </c>
      <c r="D146" s="128">
        <v>120000</v>
      </c>
      <c r="E146" s="128">
        <v>35800</v>
      </c>
      <c r="F146" s="128">
        <v>120000</v>
      </c>
      <c r="G146" s="129">
        <f t="shared" si="15"/>
        <v>7.0597044105494351E-5</v>
      </c>
      <c r="H146" s="128">
        <f t="shared" si="16"/>
        <v>0</v>
      </c>
      <c r="I146" s="128">
        <v>30126.090000000004</v>
      </c>
      <c r="J146" s="128">
        <v>104209.73999999999</v>
      </c>
      <c r="K146" s="129">
        <f t="shared" si="17"/>
        <v>6.1372352679386341E-5</v>
      </c>
      <c r="L146" s="80">
        <f t="shared" si="18"/>
        <v>15790.260000000009</v>
      </c>
      <c r="M146" s="80">
        <v>15790.260000000009</v>
      </c>
    </row>
    <row r="147" spans="1:13">
      <c r="A147" s="133">
        <v>3092</v>
      </c>
      <c r="B147" s="127" t="s">
        <v>153</v>
      </c>
      <c r="C147" s="128">
        <v>17000</v>
      </c>
      <c r="D147" s="128">
        <v>17000</v>
      </c>
      <c r="E147" s="128">
        <v>0</v>
      </c>
      <c r="F147" s="128">
        <v>0</v>
      </c>
      <c r="G147" s="129">
        <f t="shared" si="15"/>
        <v>0</v>
      </c>
      <c r="H147" s="128">
        <f t="shared" si="16"/>
        <v>17000</v>
      </c>
      <c r="I147" s="128">
        <v>0</v>
      </c>
      <c r="J147" s="128">
        <v>0</v>
      </c>
      <c r="K147" s="129">
        <f t="shared" si="17"/>
        <v>0</v>
      </c>
      <c r="L147" s="80">
        <f t="shared" si="18"/>
        <v>17000</v>
      </c>
      <c r="M147" s="80">
        <v>0</v>
      </c>
    </row>
    <row r="148" spans="1:13">
      <c r="A148" s="133">
        <v>3122</v>
      </c>
      <c r="B148" s="127" t="s">
        <v>154</v>
      </c>
      <c r="C148" s="128">
        <v>13610000</v>
      </c>
      <c r="D148" s="128">
        <v>13770000</v>
      </c>
      <c r="E148" s="128">
        <v>3205532.62</v>
      </c>
      <c r="F148" s="128">
        <v>13616668.779999999</v>
      </c>
      <c r="G148" s="129">
        <f t="shared" si="15"/>
        <v>8.010804720263066E-3</v>
      </c>
      <c r="H148" s="128">
        <f t="shared" si="16"/>
        <v>153331.22000000067</v>
      </c>
      <c r="I148" s="128">
        <v>3205532.62</v>
      </c>
      <c r="J148" s="128">
        <v>13616668.779999999</v>
      </c>
      <c r="K148" s="129">
        <f t="shared" si="17"/>
        <v>8.0192791833522403E-3</v>
      </c>
      <c r="L148" s="80">
        <f t="shared" si="18"/>
        <v>153331.22000000067</v>
      </c>
      <c r="M148" s="80">
        <v>0</v>
      </c>
    </row>
    <row r="149" spans="1:13" s="29" customFormat="1">
      <c r="A149" s="121" t="s">
        <v>155</v>
      </c>
      <c r="B149" s="122" t="s">
        <v>156</v>
      </c>
      <c r="C149" s="118">
        <v>82817000</v>
      </c>
      <c r="D149" s="118">
        <v>85397663.459999993</v>
      </c>
      <c r="E149" s="118">
        <v>18706337.350000001</v>
      </c>
      <c r="F149" s="118">
        <v>84448520.030000001</v>
      </c>
      <c r="G149" s="123">
        <f t="shared" si="15"/>
        <v>4.9681799110013615E-2</v>
      </c>
      <c r="H149" s="118">
        <f t="shared" si="16"/>
        <v>949143.42999999225</v>
      </c>
      <c r="I149" s="118">
        <v>18814573.090000004</v>
      </c>
      <c r="J149" s="118">
        <v>84343369.790000021</v>
      </c>
      <c r="K149" s="123">
        <f t="shared" si="17"/>
        <v>4.9672430205850056E-2</v>
      </c>
      <c r="L149" s="77">
        <f t="shared" si="18"/>
        <v>1054293.669999972</v>
      </c>
      <c r="M149" s="77">
        <v>105150.23999997973</v>
      </c>
    </row>
    <row r="150" spans="1:13">
      <c r="A150" s="126" t="s">
        <v>157</v>
      </c>
      <c r="B150" s="127" t="s">
        <v>158</v>
      </c>
      <c r="C150" s="128">
        <v>0</v>
      </c>
      <c r="D150" s="128">
        <v>0</v>
      </c>
      <c r="E150" s="128">
        <v>0</v>
      </c>
      <c r="F150" s="128">
        <v>0</v>
      </c>
      <c r="G150" s="129">
        <f t="shared" si="15"/>
        <v>0</v>
      </c>
      <c r="H150" s="128">
        <f t="shared" si="16"/>
        <v>0</v>
      </c>
      <c r="I150" s="128">
        <v>0</v>
      </c>
      <c r="J150" s="128">
        <v>0</v>
      </c>
      <c r="K150" s="129">
        <f t="shared" si="17"/>
        <v>0</v>
      </c>
      <c r="L150" s="80">
        <f t="shared" si="18"/>
        <v>0</v>
      </c>
      <c r="M150" s="80">
        <v>0</v>
      </c>
    </row>
    <row r="151" spans="1:13">
      <c r="A151" s="126" t="s">
        <v>159</v>
      </c>
      <c r="B151" s="127" t="s">
        <v>154</v>
      </c>
      <c r="C151" s="128">
        <v>81673000</v>
      </c>
      <c r="D151" s="128">
        <v>84123663.459999993</v>
      </c>
      <c r="E151" s="128">
        <v>18414065.57</v>
      </c>
      <c r="F151" s="128">
        <v>83207208.870000005</v>
      </c>
      <c r="G151" s="129">
        <f t="shared" si="15"/>
        <v>4.8951524954087264E-2</v>
      </c>
      <c r="H151" s="128">
        <f t="shared" si="16"/>
        <v>916454.58999998868</v>
      </c>
      <c r="I151" s="128">
        <v>18520518.540000003</v>
      </c>
      <c r="J151" s="128">
        <v>83106450.310000017</v>
      </c>
      <c r="K151" s="129">
        <f t="shared" si="17"/>
        <v>4.8943969904897737E-2</v>
      </c>
      <c r="L151" s="80">
        <f t="shared" si="18"/>
        <v>1017213.1499999762</v>
      </c>
      <c r="M151" s="80">
        <v>100758.55999998748</v>
      </c>
    </row>
    <row r="152" spans="1:13">
      <c r="A152" s="126" t="s">
        <v>160</v>
      </c>
      <c r="B152" s="127" t="s">
        <v>161</v>
      </c>
      <c r="C152" s="128">
        <v>0</v>
      </c>
      <c r="D152" s="128">
        <v>0</v>
      </c>
      <c r="E152" s="128">
        <v>0</v>
      </c>
      <c r="F152" s="128">
        <v>0</v>
      </c>
      <c r="G152" s="129">
        <f t="shared" si="15"/>
        <v>0</v>
      </c>
      <c r="H152" s="128">
        <f t="shared" si="16"/>
        <v>0</v>
      </c>
      <c r="I152" s="128">
        <v>0</v>
      </c>
      <c r="J152" s="128">
        <v>0</v>
      </c>
      <c r="K152" s="129">
        <f t="shared" si="17"/>
        <v>0</v>
      </c>
      <c r="L152" s="80">
        <f t="shared" si="18"/>
        <v>0</v>
      </c>
      <c r="M152" s="80">
        <v>0</v>
      </c>
    </row>
    <row r="153" spans="1:13">
      <c r="A153" s="126" t="s">
        <v>162</v>
      </c>
      <c r="B153" s="127" t="s">
        <v>163</v>
      </c>
      <c r="C153" s="128">
        <v>405000</v>
      </c>
      <c r="D153" s="128">
        <v>485000</v>
      </c>
      <c r="E153" s="128">
        <v>108110.74999999999</v>
      </c>
      <c r="F153" s="128">
        <v>473578.72000000003</v>
      </c>
      <c r="G153" s="129">
        <f t="shared" si="15"/>
        <v>2.7861048152719636E-4</v>
      </c>
      <c r="H153" s="128">
        <f t="shared" si="16"/>
        <v>11421.27999999997</v>
      </c>
      <c r="I153" s="128">
        <v>109893.51999999999</v>
      </c>
      <c r="J153" s="128">
        <v>469187.04</v>
      </c>
      <c r="K153" s="129">
        <f t="shared" si="17"/>
        <v>2.7631882098043181E-4</v>
      </c>
      <c r="L153" s="80">
        <f t="shared" si="18"/>
        <v>15812.960000000021</v>
      </c>
      <c r="M153" s="80">
        <v>4391.6800000000512</v>
      </c>
    </row>
    <row r="154" spans="1:13">
      <c r="A154" s="126" t="s">
        <v>164</v>
      </c>
      <c r="B154" s="127" t="s">
        <v>165</v>
      </c>
      <c r="C154" s="128">
        <v>0</v>
      </c>
      <c r="D154" s="128">
        <v>0</v>
      </c>
      <c r="E154" s="128">
        <v>0</v>
      </c>
      <c r="F154" s="128">
        <v>0</v>
      </c>
      <c r="G154" s="129">
        <f t="shared" si="15"/>
        <v>0</v>
      </c>
      <c r="H154" s="128">
        <f t="shared" si="16"/>
        <v>0</v>
      </c>
      <c r="I154" s="128">
        <v>0</v>
      </c>
      <c r="J154" s="128">
        <v>0</v>
      </c>
      <c r="K154" s="129">
        <f t="shared" si="17"/>
        <v>0</v>
      </c>
      <c r="L154" s="80">
        <f t="shared" si="18"/>
        <v>0</v>
      </c>
      <c r="M154" s="80">
        <v>0</v>
      </c>
    </row>
    <row r="155" spans="1:13">
      <c r="A155" s="126" t="s">
        <v>166</v>
      </c>
      <c r="B155" s="127" t="s">
        <v>167</v>
      </c>
      <c r="C155" s="128">
        <v>734000</v>
      </c>
      <c r="D155" s="128">
        <v>784000</v>
      </c>
      <c r="E155" s="128">
        <v>184161.03</v>
      </c>
      <c r="F155" s="128">
        <v>767732.43999999983</v>
      </c>
      <c r="G155" s="129">
        <f t="shared" si="15"/>
        <v>4.5166367439915657E-4</v>
      </c>
      <c r="H155" s="128">
        <f t="shared" si="16"/>
        <v>16267.560000000172</v>
      </c>
      <c r="I155" s="128">
        <v>184161.03</v>
      </c>
      <c r="J155" s="128">
        <v>767732.43999999983</v>
      </c>
      <c r="K155" s="129">
        <f t="shared" si="17"/>
        <v>4.5214147997188942E-4</v>
      </c>
      <c r="L155" s="80">
        <f t="shared" si="18"/>
        <v>16267.560000000172</v>
      </c>
      <c r="M155" s="80">
        <v>0</v>
      </c>
    </row>
    <row r="156" spans="1:13">
      <c r="A156" s="126" t="s">
        <v>168</v>
      </c>
      <c r="B156" s="127" t="s">
        <v>169</v>
      </c>
      <c r="C156" s="128">
        <v>0</v>
      </c>
      <c r="D156" s="128">
        <v>0</v>
      </c>
      <c r="E156" s="128">
        <v>0</v>
      </c>
      <c r="F156" s="128">
        <v>0</v>
      </c>
      <c r="G156" s="129">
        <f t="shared" si="15"/>
        <v>0</v>
      </c>
      <c r="H156" s="128">
        <f t="shared" si="16"/>
        <v>0</v>
      </c>
      <c r="I156" s="128">
        <v>0</v>
      </c>
      <c r="J156" s="128">
        <v>0</v>
      </c>
      <c r="K156" s="129">
        <f t="shared" si="17"/>
        <v>0</v>
      </c>
      <c r="L156" s="80">
        <f t="shared" si="18"/>
        <v>0</v>
      </c>
      <c r="M156" s="80">
        <v>0</v>
      </c>
    </row>
    <row r="157" spans="1:13">
      <c r="A157" s="126" t="s">
        <v>170</v>
      </c>
      <c r="B157" s="127" t="s">
        <v>171</v>
      </c>
      <c r="C157" s="128">
        <v>5000</v>
      </c>
      <c r="D157" s="128">
        <v>5000</v>
      </c>
      <c r="E157" s="128">
        <v>0</v>
      </c>
      <c r="F157" s="128">
        <v>0</v>
      </c>
      <c r="G157" s="129">
        <f t="shared" si="15"/>
        <v>0</v>
      </c>
      <c r="H157" s="128">
        <f t="shared" si="16"/>
        <v>5000</v>
      </c>
      <c r="I157" s="128">
        <v>0</v>
      </c>
      <c r="J157" s="128">
        <v>0</v>
      </c>
      <c r="K157" s="129">
        <f t="shared" si="17"/>
        <v>0</v>
      </c>
      <c r="L157" s="80">
        <f t="shared" si="18"/>
        <v>5000</v>
      </c>
      <c r="M157" s="80">
        <v>0</v>
      </c>
    </row>
    <row r="158" spans="1:13">
      <c r="A158" s="126" t="s">
        <v>172</v>
      </c>
      <c r="B158" s="127" t="s">
        <v>173</v>
      </c>
      <c r="C158" s="128">
        <v>0</v>
      </c>
      <c r="D158" s="128">
        <v>0</v>
      </c>
      <c r="E158" s="128">
        <v>0</v>
      </c>
      <c r="F158" s="128">
        <v>0</v>
      </c>
      <c r="G158" s="129">
        <f t="shared" si="15"/>
        <v>0</v>
      </c>
      <c r="H158" s="128">
        <f t="shared" si="16"/>
        <v>0</v>
      </c>
      <c r="I158" s="128">
        <v>0</v>
      </c>
      <c r="J158" s="128">
        <v>0</v>
      </c>
      <c r="K158" s="129">
        <f t="shared" si="17"/>
        <v>0</v>
      </c>
      <c r="L158" s="80">
        <f t="shared" si="18"/>
        <v>0</v>
      </c>
      <c r="M158" s="80">
        <v>0</v>
      </c>
    </row>
    <row r="159" spans="1:13">
      <c r="A159" s="169">
        <v>4331</v>
      </c>
      <c r="B159" s="127" t="s">
        <v>203</v>
      </c>
      <c r="C159" s="128">
        <v>0</v>
      </c>
      <c r="D159" s="128">
        <v>0</v>
      </c>
      <c r="E159" s="128">
        <v>0</v>
      </c>
      <c r="F159" s="128">
        <v>0</v>
      </c>
      <c r="G159" s="129">
        <f t="shared" si="15"/>
        <v>0</v>
      </c>
      <c r="H159" s="128">
        <f t="shared" si="16"/>
        <v>0</v>
      </c>
      <c r="I159" s="128">
        <v>0</v>
      </c>
      <c r="J159" s="128">
        <v>0</v>
      </c>
      <c r="K159" s="129">
        <f t="shared" si="17"/>
        <v>0</v>
      </c>
      <c r="L159" s="80">
        <f t="shared" si="18"/>
        <v>0</v>
      </c>
      <c r="M159" s="80">
        <v>0</v>
      </c>
    </row>
    <row r="160" spans="1:13" s="29" customFormat="1">
      <c r="A160" s="121" t="s">
        <v>176</v>
      </c>
      <c r="B160" s="122" t="s">
        <v>177</v>
      </c>
      <c r="C160" s="118">
        <v>0</v>
      </c>
      <c r="D160" s="118">
        <v>0</v>
      </c>
      <c r="E160" s="118">
        <v>0</v>
      </c>
      <c r="F160" s="118">
        <v>0</v>
      </c>
      <c r="G160" s="123">
        <f t="shared" si="15"/>
        <v>0</v>
      </c>
      <c r="H160" s="118">
        <f t="shared" si="16"/>
        <v>0</v>
      </c>
      <c r="I160" s="118">
        <v>0</v>
      </c>
      <c r="J160" s="118">
        <v>0</v>
      </c>
      <c r="K160" s="123">
        <f t="shared" si="17"/>
        <v>0</v>
      </c>
      <c r="L160" s="77">
        <f t="shared" si="18"/>
        <v>0</v>
      </c>
      <c r="M160" s="77">
        <v>0</v>
      </c>
    </row>
    <row r="161" spans="1:13">
      <c r="A161" s="126" t="s">
        <v>178</v>
      </c>
      <c r="B161" s="127" t="s">
        <v>179</v>
      </c>
      <c r="C161" s="128">
        <v>0</v>
      </c>
      <c r="D161" s="128">
        <v>0</v>
      </c>
      <c r="E161" s="128">
        <v>0</v>
      </c>
      <c r="F161" s="128">
        <v>0</v>
      </c>
      <c r="G161" s="129">
        <f t="shared" si="15"/>
        <v>0</v>
      </c>
      <c r="H161" s="128">
        <f t="shared" si="16"/>
        <v>0</v>
      </c>
      <c r="I161" s="128">
        <v>0</v>
      </c>
      <c r="J161" s="128">
        <v>0</v>
      </c>
      <c r="K161" s="129">
        <f t="shared" si="17"/>
        <v>0</v>
      </c>
      <c r="L161" s="80">
        <f t="shared" si="18"/>
        <v>0</v>
      </c>
      <c r="M161" s="80">
        <v>0</v>
      </c>
    </row>
    <row r="162" spans="1:13" s="29" customFormat="1">
      <c r="A162" s="121" t="s">
        <v>180</v>
      </c>
      <c r="B162" s="122" t="s">
        <v>181</v>
      </c>
      <c r="C162" s="118">
        <v>39930000</v>
      </c>
      <c r="D162" s="118">
        <v>36930000</v>
      </c>
      <c r="E162" s="118">
        <v>8754732.3699999992</v>
      </c>
      <c r="F162" s="118">
        <v>36854953.549999997</v>
      </c>
      <c r="G162" s="123">
        <f t="shared" si="15"/>
        <v>2.1682089843960795E-2</v>
      </c>
      <c r="H162" s="118">
        <f t="shared" si="16"/>
        <v>75046.45000000298</v>
      </c>
      <c r="I162" s="118">
        <v>8758018.2899999991</v>
      </c>
      <c r="J162" s="118">
        <v>36850930.93</v>
      </c>
      <c r="K162" s="123">
        <f t="shared" si="17"/>
        <v>2.1702657828334151E-2</v>
      </c>
      <c r="L162" s="77">
        <f t="shared" si="18"/>
        <v>79069.070000000298</v>
      </c>
      <c r="M162" s="77">
        <v>4022.6199999973178</v>
      </c>
    </row>
    <row r="163" spans="1:13">
      <c r="A163" s="126" t="s">
        <v>182</v>
      </c>
      <c r="B163" s="127" t="s">
        <v>154</v>
      </c>
      <c r="C163" s="128">
        <v>39920000</v>
      </c>
      <c r="D163" s="128">
        <v>36920000</v>
      </c>
      <c r="E163" s="128">
        <v>8754732.3699999992</v>
      </c>
      <c r="F163" s="128">
        <v>36854953.549999997</v>
      </c>
      <c r="G163" s="129">
        <f t="shared" si="15"/>
        <v>2.1682089843960795E-2</v>
      </c>
      <c r="H163" s="128">
        <f t="shared" si="16"/>
        <v>65046.45000000298</v>
      </c>
      <c r="I163" s="128">
        <v>8758018.2899999991</v>
      </c>
      <c r="J163" s="128">
        <v>36850930.93</v>
      </c>
      <c r="K163" s="129">
        <f t="shared" si="17"/>
        <v>2.1702657828334151E-2</v>
      </c>
      <c r="L163" s="80">
        <f t="shared" si="18"/>
        <v>69069.070000000298</v>
      </c>
      <c r="M163" s="80">
        <v>4022.6199999973178</v>
      </c>
    </row>
    <row r="164" spans="1:13">
      <c r="A164" s="126" t="s">
        <v>183</v>
      </c>
      <c r="B164" s="127" t="s">
        <v>184</v>
      </c>
      <c r="C164" s="128">
        <v>0</v>
      </c>
      <c r="D164" s="128">
        <v>0</v>
      </c>
      <c r="E164" s="128">
        <v>0</v>
      </c>
      <c r="F164" s="128">
        <v>0</v>
      </c>
      <c r="G164" s="129">
        <f t="shared" si="15"/>
        <v>0</v>
      </c>
      <c r="H164" s="128">
        <f t="shared" si="16"/>
        <v>0</v>
      </c>
      <c r="I164" s="128">
        <v>0</v>
      </c>
      <c r="J164" s="128">
        <v>0</v>
      </c>
      <c r="K164" s="129">
        <f t="shared" si="17"/>
        <v>0</v>
      </c>
      <c r="L164" s="80">
        <f t="shared" si="18"/>
        <v>0</v>
      </c>
      <c r="M164" s="80">
        <v>0</v>
      </c>
    </row>
    <row r="165" spans="1:13">
      <c r="A165" s="126" t="s">
        <v>185</v>
      </c>
      <c r="B165" s="127" t="s">
        <v>186</v>
      </c>
      <c r="C165" s="128">
        <v>10000</v>
      </c>
      <c r="D165" s="128">
        <v>10000</v>
      </c>
      <c r="E165" s="128">
        <v>0</v>
      </c>
      <c r="F165" s="128">
        <v>0</v>
      </c>
      <c r="G165" s="129">
        <f t="shared" si="15"/>
        <v>0</v>
      </c>
      <c r="H165" s="128">
        <f t="shared" si="16"/>
        <v>10000</v>
      </c>
      <c r="I165" s="128">
        <v>0</v>
      </c>
      <c r="J165" s="128">
        <v>0</v>
      </c>
      <c r="K165" s="129">
        <f t="shared" si="17"/>
        <v>0</v>
      </c>
      <c r="L165" s="80">
        <f t="shared" si="18"/>
        <v>10000</v>
      </c>
      <c r="M165" s="80">
        <v>0</v>
      </c>
    </row>
    <row r="166" spans="1:13">
      <c r="A166" s="126" t="s">
        <v>187</v>
      </c>
      <c r="B166" s="127" t="s">
        <v>188</v>
      </c>
      <c r="C166" s="128">
        <v>0</v>
      </c>
      <c r="D166" s="128">
        <v>0</v>
      </c>
      <c r="E166" s="128">
        <v>0</v>
      </c>
      <c r="F166" s="128">
        <v>0</v>
      </c>
      <c r="G166" s="129">
        <f t="shared" si="15"/>
        <v>0</v>
      </c>
      <c r="H166" s="128">
        <f t="shared" si="16"/>
        <v>0</v>
      </c>
      <c r="I166" s="128">
        <v>0</v>
      </c>
      <c r="J166" s="128">
        <v>0</v>
      </c>
      <c r="K166" s="129">
        <f t="shared" si="17"/>
        <v>0</v>
      </c>
      <c r="L166" s="80">
        <f t="shared" si="18"/>
        <v>0</v>
      </c>
      <c r="M166" s="80">
        <v>0</v>
      </c>
    </row>
    <row r="167" spans="1:13" ht="12.75" customHeight="1">
      <c r="A167" s="126" t="s">
        <v>190</v>
      </c>
      <c r="B167" s="127" t="s">
        <v>191</v>
      </c>
      <c r="C167" s="128">
        <v>0</v>
      </c>
      <c r="D167" s="128">
        <v>0</v>
      </c>
      <c r="E167" s="128">
        <v>0</v>
      </c>
      <c r="F167" s="128">
        <v>0</v>
      </c>
      <c r="G167" s="129">
        <f t="shared" si="15"/>
        <v>0</v>
      </c>
      <c r="H167" s="128">
        <f t="shared" si="16"/>
        <v>0</v>
      </c>
      <c r="I167" s="128">
        <v>0</v>
      </c>
      <c r="J167" s="128">
        <v>0</v>
      </c>
      <c r="K167" s="129">
        <f t="shared" si="17"/>
        <v>0</v>
      </c>
      <c r="L167" s="80">
        <f t="shared" si="18"/>
        <v>0</v>
      </c>
      <c r="M167" s="80">
        <v>0</v>
      </c>
    </row>
    <row r="168" spans="1:13" s="29" customFormat="1">
      <c r="A168" s="121" t="s">
        <v>192</v>
      </c>
      <c r="B168" s="122" t="s">
        <v>193</v>
      </c>
      <c r="C168" s="118">
        <v>22720000</v>
      </c>
      <c r="D168" s="118">
        <v>23672396.77</v>
      </c>
      <c r="E168" s="118">
        <v>5351302.74</v>
      </c>
      <c r="F168" s="118">
        <v>23218669.960000001</v>
      </c>
      <c r="G168" s="123">
        <f t="shared" si="15"/>
        <v>1.3659745560308641E-2</v>
      </c>
      <c r="H168" s="118">
        <f t="shared" si="16"/>
        <v>453726.80999999866</v>
      </c>
      <c r="I168" s="118">
        <v>5354233.55</v>
      </c>
      <c r="J168" s="118">
        <v>22964348.760000002</v>
      </c>
      <c r="K168" s="123">
        <f t="shared" si="17"/>
        <v>1.3524418266000362E-2</v>
      </c>
      <c r="L168" s="77">
        <f t="shared" si="18"/>
        <v>708048.00999999791</v>
      </c>
      <c r="M168" s="77">
        <v>254321.19999999925</v>
      </c>
    </row>
    <row r="169" spans="1:13">
      <c r="A169" s="126" t="s">
        <v>194</v>
      </c>
      <c r="B169" s="127" t="s">
        <v>154</v>
      </c>
      <c r="C169" s="128">
        <v>32000</v>
      </c>
      <c r="D169" s="128">
        <v>7000</v>
      </c>
      <c r="E169" s="128">
        <v>0</v>
      </c>
      <c r="F169" s="128">
        <v>5900</v>
      </c>
      <c r="G169" s="129">
        <f t="shared" si="15"/>
        <v>3.4710213351868058E-6</v>
      </c>
      <c r="H169" s="128">
        <f t="shared" si="16"/>
        <v>1100</v>
      </c>
      <c r="I169" s="128">
        <v>1435.26</v>
      </c>
      <c r="J169" s="128">
        <v>5709.8899999999994</v>
      </c>
      <c r="K169" s="129">
        <f t="shared" si="17"/>
        <v>3.3627315723127345E-6</v>
      </c>
      <c r="L169" s="80">
        <f t="shared" si="18"/>
        <v>1290.1100000000006</v>
      </c>
      <c r="M169" s="80">
        <v>190.11000000000058</v>
      </c>
    </row>
    <row r="170" spans="1:13" ht="12.75" customHeight="1">
      <c r="A170" s="126" t="s">
        <v>195</v>
      </c>
      <c r="B170" s="127" t="s">
        <v>173</v>
      </c>
      <c r="C170" s="128">
        <v>0</v>
      </c>
      <c r="D170" s="128">
        <v>0</v>
      </c>
      <c r="E170" s="128">
        <v>0</v>
      </c>
      <c r="F170" s="128">
        <v>0</v>
      </c>
      <c r="G170" s="129">
        <f t="shared" si="15"/>
        <v>0</v>
      </c>
      <c r="H170" s="128">
        <f t="shared" si="16"/>
        <v>0</v>
      </c>
      <c r="I170" s="128">
        <v>0</v>
      </c>
      <c r="J170" s="128">
        <v>0</v>
      </c>
      <c r="K170" s="129">
        <f t="shared" si="17"/>
        <v>0</v>
      </c>
      <c r="L170" s="80">
        <f t="shared" si="18"/>
        <v>0</v>
      </c>
      <c r="M170" s="80">
        <v>0</v>
      </c>
    </row>
    <row r="171" spans="1:13">
      <c r="A171" s="126" t="s">
        <v>196</v>
      </c>
      <c r="B171" s="127" t="s">
        <v>197</v>
      </c>
      <c r="C171" s="128">
        <v>10000</v>
      </c>
      <c r="D171" s="128">
        <v>10000</v>
      </c>
      <c r="E171" s="128">
        <v>0</v>
      </c>
      <c r="F171" s="128">
        <v>0</v>
      </c>
      <c r="G171" s="129">
        <f t="shared" si="15"/>
        <v>0</v>
      </c>
      <c r="H171" s="128">
        <f t="shared" si="16"/>
        <v>10000</v>
      </c>
      <c r="I171" s="128">
        <v>0</v>
      </c>
      <c r="J171" s="128">
        <v>0</v>
      </c>
      <c r="K171" s="129">
        <f t="shared" si="17"/>
        <v>0</v>
      </c>
      <c r="L171" s="80">
        <f t="shared" si="18"/>
        <v>10000</v>
      </c>
      <c r="M171" s="80">
        <v>0</v>
      </c>
    </row>
    <row r="172" spans="1:13">
      <c r="A172" s="126" t="s">
        <v>198</v>
      </c>
      <c r="B172" s="127" t="s">
        <v>199</v>
      </c>
      <c r="C172" s="128">
        <v>10000</v>
      </c>
      <c r="D172" s="128">
        <v>10000</v>
      </c>
      <c r="E172" s="128">
        <v>0</v>
      </c>
      <c r="F172" s="128">
        <v>0</v>
      </c>
      <c r="G172" s="129">
        <f t="shared" si="15"/>
        <v>0</v>
      </c>
      <c r="H172" s="128">
        <f t="shared" si="16"/>
        <v>10000</v>
      </c>
      <c r="I172" s="128">
        <v>0</v>
      </c>
      <c r="J172" s="128">
        <v>0</v>
      </c>
      <c r="K172" s="129">
        <f t="shared" si="17"/>
        <v>0</v>
      </c>
      <c r="L172" s="80">
        <f t="shared" si="18"/>
        <v>10000</v>
      </c>
      <c r="M172" s="80">
        <v>0</v>
      </c>
    </row>
    <row r="173" spans="1:13">
      <c r="A173" s="126" t="s">
        <v>200</v>
      </c>
      <c r="B173" s="127" t="s">
        <v>175</v>
      </c>
      <c r="C173" s="128">
        <v>160000</v>
      </c>
      <c r="D173" s="128">
        <v>167396.76999999999</v>
      </c>
      <c r="E173" s="128">
        <v>26057.120000000003</v>
      </c>
      <c r="F173" s="128">
        <v>112602.8</v>
      </c>
      <c r="G173" s="129">
        <f t="shared" si="15"/>
        <v>6.624520698335133E-5</v>
      </c>
      <c r="H173" s="128">
        <f t="shared" si="16"/>
        <v>54793.969999999987</v>
      </c>
      <c r="I173" s="128">
        <v>26057.120000000003</v>
      </c>
      <c r="J173" s="128">
        <v>112602.8</v>
      </c>
      <c r="K173" s="129">
        <f t="shared" si="17"/>
        <v>6.6315286404959893E-5</v>
      </c>
      <c r="L173" s="80">
        <f t="shared" si="18"/>
        <v>54793.969999999987</v>
      </c>
      <c r="M173" s="80">
        <v>0</v>
      </c>
    </row>
    <row r="174" spans="1:13">
      <c r="A174" s="126" t="s">
        <v>201</v>
      </c>
      <c r="B174" s="127" t="s">
        <v>191</v>
      </c>
      <c r="C174" s="128">
        <v>22508000</v>
      </c>
      <c r="D174" s="128">
        <v>23478000</v>
      </c>
      <c r="E174" s="128">
        <v>5325245.62</v>
      </c>
      <c r="F174" s="128">
        <v>23100167.16</v>
      </c>
      <c r="G174" s="129">
        <f t="shared" si="15"/>
        <v>1.3590029331990102E-2</v>
      </c>
      <c r="H174" s="128">
        <f t="shared" si="16"/>
        <v>377832.83999999985</v>
      </c>
      <c r="I174" s="128">
        <v>5326741.17</v>
      </c>
      <c r="J174" s="128">
        <v>22846036.07</v>
      </c>
      <c r="K174" s="129">
        <f t="shared" si="17"/>
        <v>1.3454740248023088E-2</v>
      </c>
      <c r="L174" s="80">
        <f t="shared" si="18"/>
        <v>631963.9299999997</v>
      </c>
      <c r="M174" s="80">
        <v>254131.08999999985</v>
      </c>
    </row>
    <row r="175" spans="1:13">
      <c r="A175" s="126" t="s">
        <v>202</v>
      </c>
      <c r="B175" s="127" t="s">
        <v>203</v>
      </c>
      <c r="C175" s="128">
        <v>0</v>
      </c>
      <c r="D175" s="128">
        <v>0</v>
      </c>
      <c r="E175" s="128">
        <v>0</v>
      </c>
      <c r="F175" s="128">
        <v>0</v>
      </c>
      <c r="G175" s="129">
        <f t="shared" si="15"/>
        <v>0</v>
      </c>
      <c r="H175" s="128">
        <f t="shared" si="16"/>
        <v>0</v>
      </c>
      <c r="I175" s="128">
        <v>0</v>
      </c>
      <c r="J175" s="128">
        <v>0</v>
      </c>
      <c r="K175" s="129">
        <f t="shared" si="17"/>
        <v>0</v>
      </c>
      <c r="L175" s="80">
        <f t="shared" si="18"/>
        <v>0</v>
      </c>
      <c r="M175" s="80">
        <v>0</v>
      </c>
    </row>
    <row r="176" spans="1:13" s="29" customFormat="1">
      <c r="A176" s="121" t="s">
        <v>204</v>
      </c>
      <c r="B176" s="122" t="s">
        <v>205</v>
      </c>
      <c r="C176" s="118">
        <v>916152000</v>
      </c>
      <c r="D176" s="118">
        <v>912992580.56000006</v>
      </c>
      <c r="E176" s="118">
        <v>152578661.83000001</v>
      </c>
      <c r="F176" s="118">
        <v>912609138.10000002</v>
      </c>
      <c r="G176" s="123">
        <f t="shared" si="15"/>
        <v>0.53689589644602409</v>
      </c>
      <c r="H176" s="118">
        <f t="shared" si="16"/>
        <v>383442.46000003815</v>
      </c>
      <c r="I176" s="118">
        <v>152054602.38999999</v>
      </c>
      <c r="J176" s="118">
        <v>912082078.13999999</v>
      </c>
      <c r="K176" s="123">
        <f t="shared" si="17"/>
        <v>0.53715346542612707</v>
      </c>
      <c r="L176" s="77">
        <f t="shared" si="18"/>
        <v>910502.42000007629</v>
      </c>
      <c r="M176" s="77">
        <v>527059.96000003815</v>
      </c>
    </row>
    <row r="177" spans="1:13">
      <c r="A177" s="126" t="s">
        <v>206</v>
      </c>
      <c r="B177" s="127" t="s">
        <v>154</v>
      </c>
      <c r="C177" s="128">
        <v>916152000</v>
      </c>
      <c r="D177" s="128">
        <v>912992580.56000006</v>
      </c>
      <c r="E177" s="128">
        <v>152578661.83000001</v>
      </c>
      <c r="F177" s="128">
        <v>912609138.10000002</v>
      </c>
      <c r="G177" s="129">
        <f t="shared" si="15"/>
        <v>0.53689589644602409</v>
      </c>
      <c r="H177" s="128">
        <f t="shared" si="16"/>
        <v>383442.46000003815</v>
      </c>
      <c r="I177" s="128">
        <v>152054602.38999999</v>
      </c>
      <c r="J177" s="128">
        <v>912082078.13999999</v>
      </c>
      <c r="K177" s="129">
        <f t="shared" si="17"/>
        <v>0.53715346542612707</v>
      </c>
      <c r="L177" s="80">
        <f t="shared" si="18"/>
        <v>910502.42000007629</v>
      </c>
      <c r="M177" s="80">
        <v>527059.96000003815</v>
      </c>
    </row>
    <row r="178" spans="1:13">
      <c r="A178" s="126" t="s">
        <v>207</v>
      </c>
      <c r="B178" s="127" t="s">
        <v>208</v>
      </c>
      <c r="C178" s="128">
        <v>0</v>
      </c>
      <c r="D178" s="128">
        <v>0</v>
      </c>
      <c r="E178" s="128">
        <v>0</v>
      </c>
      <c r="F178" s="128">
        <v>0</v>
      </c>
      <c r="G178" s="129">
        <f t="shared" si="15"/>
        <v>0</v>
      </c>
      <c r="H178" s="128">
        <f t="shared" si="16"/>
        <v>0</v>
      </c>
      <c r="I178" s="128">
        <v>0</v>
      </c>
      <c r="J178" s="128">
        <v>0</v>
      </c>
      <c r="K178" s="129">
        <f t="shared" si="17"/>
        <v>0</v>
      </c>
      <c r="L178" s="80">
        <f t="shared" si="18"/>
        <v>0</v>
      </c>
      <c r="M178" s="80">
        <v>0</v>
      </c>
    </row>
    <row r="179" spans="1:13" s="29" customFormat="1">
      <c r="A179" s="27">
        <v>10</v>
      </c>
      <c r="B179" s="122" t="s">
        <v>209</v>
      </c>
      <c r="C179" s="118">
        <v>146296000</v>
      </c>
      <c r="D179" s="118">
        <v>155856000</v>
      </c>
      <c r="E179" s="118">
        <v>35663795.919999994</v>
      </c>
      <c r="F179" s="118">
        <v>155726652.80999997</v>
      </c>
      <c r="G179" s="123">
        <f t="shared" si="15"/>
        <v>9.161534480690478E-2</v>
      </c>
      <c r="H179" s="118">
        <f t="shared" si="16"/>
        <v>129347.19000002742</v>
      </c>
      <c r="I179" s="118">
        <v>35704432.589999996</v>
      </c>
      <c r="J179" s="118">
        <v>155684640.47999999</v>
      </c>
      <c r="K179" s="123">
        <f t="shared" si="17"/>
        <v>9.1687520401663294E-2</v>
      </c>
      <c r="L179" s="77">
        <f t="shared" si="18"/>
        <v>171359.52000001073</v>
      </c>
      <c r="M179" s="77">
        <v>42012.329999983311</v>
      </c>
    </row>
    <row r="180" spans="1:13">
      <c r="A180" s="126" t="s">
        <v>210</v>
      </c>
      <c r="B180" s="127" t="s">
        <v>211</v>
      </c>
      <c r="C180" s="128">
        <v>135959000</v>
      </c>
      <c r="D180" s="128">
        <v>145249000</v>
      </c>
      <c r="E180" s="128">
        <v>33173913.350000001</v>
      </c>
      <c r="F180" s="128">
        <v>145223958.79999998</v>
      </c>
      <c r="G180" s="129">
        <f t="shared" si="15"/>
        <v>8.5436518538150777E-2</v>
      </c>
      <c r="H180" s="128">
        <f t="shared" si="16"/>
        <v>25041.200000017881</v>
      </c>
      <c r="I180" s="128">
        <v>33181677.870000001</v>
      </c>
      <c r="J180" s="128">
        <v>145193958.79999998</v>
      </c>
      <c r="K180" s="129">
        <f t="shared" si="17"/>
        <v>8.5509232115826117E-2</v>
      </c>
      <c r="L180" s="80">
        <f t="shared" si="18"/>
        <v>55041.200000017881</v>
      </c>
      <c r="M180" s="80">
        <v>30000</v>
      </c>
    </row>
    <row r="181" spans="1:13">
      <c r="A181" s="126" t="s">
        <v>212</v>
      </c>
      <c r="B181" s="127" t="s">
        <v>213</v>
      </c>
      <c r="C181" s="128">
        <v>6140000</v>
      </c>
      <c r="D181" s="128">
        <v>6250000</v>
      </c>
      <c r="E181" s="128">
        <v>1504845.62</v>
      </c>
      <c r="F181" s="128">
        <v>6211914.1500000004</v>
      </c>
      <c r="G181" s="129">
        <f t="shared" si="15"/>
        <v>3.654523143559121E-3</v>
      </c>
      <c r="H181" s="128">
        <f t="shared" si="16"/>
        <v>38085.849999999627</v>
      </c>
      <c r="I181" s="128">
        <v>1504845.62</v>
      </c>
      <c r="J181" s="128">
        <v>6211914.1500000004</v>
      </c>
      <c r="K181" s="129">
        <f t="shared" si="17"/>
        <v>3.6583891873050492E-3</v>
      </c>
      <c r="L181" s="80">
        <f t="shared" si="18"/>
        <v>38085.849999999627</v>
      </c>
      <c r="M181" s="80">
        <v>0</v>
      </c>
    </row>
    <row r="182" spans="1:13">
      <c r="A182" s="126" t="s">
        <v>214</v>
      </c>
      <c r="B182" s="127" t="s">
        <v>215</v>
      </c>
      <c r="C182" s="128">
        <v>1762000</v>
      </c>
      <c r="D182" s="128">
        <v>1762000</v>
      </c>
      <c r="E182" s="128">
        <v>414225.87</v>
      </c>
      <c r="F182" s="128">
        <v>1743301.54</v>
      </c>
      <c r="G182" s="129">
        <f t="shared" si="15"/>
        <v>1.0255994642379687E-3</v>
      </c>
      <c r="H182" s="128">
        <f t="shared" si="16"/>
        <v>18698.459999999963</v>
      </c>
      <c r="I182" s="128">
        <v>414225.87</v>
      </c>
      <c r="J182" s="128">
        <v>1743301.54</v>
      </c>
      <c r="K182" s="129">
        <f t="shared" si="17"/>
        <v>1.0266844245019452E-3</v>
      </c>
      <c r="L182" s="80">
        <f t="shared" si="18"/>
        <v>18698.459999999963</v>
      </c>
      <c r="M182" s="80">
        <v>0</v>
      </c>
    </row>
    <row r="183" spans="1:13">
      <c r="A183" s="126" t="s">
        <v>216</v>
      </c>
      <c r="B183" s="127" t="s">
        <v>217</v>
      </c>
      <c r="C183" s="128">
        <v>2435000</v>
      </c>
      <c r="D183" s="128">
        <v>2595000</v>
      </c>
      <c r="E183" s="128">
        <v>570811.08000000007</v>
      </c>
      <c r="F183" s="128">
        <v>2547478.3199999998</v>
      </c>
      <c r="G183" s="129">
        <f t="shared" si="15"/>
        <v>1.4987036609569221E-3</v>
      </c>
      <c r="H183" s="128">
        <f t="shared" si="16"/>
        <v>47521.680000000168</v>
      </c>
      <c r="I183" s="128">
        <v>603683.23</v>
      </c>
      <c r="J183" s="128">
        <v>2535465.9899999998</v>
      </c>
      <c r="K183" s="129">
        <f t="shared" si="17"/>
        <v>1.4932146740301764E-3</v>
      </c>
      <c r="L183" s="80">
        <f t="shared" si="18"/>
        <v>59534.010000000242</v>
      </c>
      <c r="M183" s="80">
        <v>12012.330000000075</v>
      </c>
    </row>
    <row r="184" spans="1:13">
      <c r="A184" s="126" t="s">
        <v>319</v>
      </c>
      <c r="B184" s="127" t="s">
        <v>203</v>
      </c>
      <c r="C184" s="128">
        <v>0</v>
      </c>
      <c r="D184" s="128">
        <v>0</v>
      </c>
      <c r="E184" s="128">
        <v>0</v>
      </c>
      <c r="F184" s="128">
        <v>0</v>
      </c>
      <c r="G184" s="129">
        <f t="shared" si="15"/>
        <v>0</v>
      </c>
      <c r="H184" s="128">
        <f t="shared" si="16"/>
        <v>0</v>
      </c>
      <c r="I184" s="128">
        <v>0</v>
      </c>
      <c r="J184" s="128">
        <v>0</v>
      </c>
      <c r="K184" s="129">
        <f t="shared" si="17"/>
        <v>0</v>
      </c>
      <c r="L184" s="80">
        <f t="shared" si="18"/>
        <v>0</v>
      </c>
      <c r="M184" s="80">
        <v>0</v>
      </c>
    </row>
    <row r="185" spans="1:13" s="29" customFormat="1">
      <c r="A185" s="27">
        <v>11</v>
      </c>
      <c r="B185" s="122" t="s">
        <v>219</v>
      </c>
      <c r="C185" s="118">
        <v>350000</v>
      </c>
      <c r="D185" s="118">
        <v>281700</v>
      </c>
      <c r="E185" s="118">
        <v>60496.45</v>
      </c>
      <c r="F185" s="118">
        <v>278247.04000000004</v>
      </c>
      <c r="G185" s="123">
        <f t="shared" si="15"/>
        <v>1.6369515462586045E-4</v>
      </c>
      <c r="H185" s="118">
        <f t="shared" si="16"/>
        <v>3452.9599999999627</v>
      </c>
      <c r="I185" s="118">
        <v>60496.45</v>
      </c>
      <c r="J185" s="118">
        <v>278247.04000000004</v>
      </c>
      <c r="K185" s="123">
        <f t="shared" si="17"/>
        <v>1.6386832431282644E-4</v>
      </c>
      <c r="L185" s="77">
        <f t="shared" si="18"/>
        <v>3452.9599999999627</v>
      </c>
      <c r="M185" s="77">
        <v>0</v>
      </c>
    </row>
    <row r="186" spans="1:13">
      <c r="A186" s="126" t="s">
        <v>220</v>
      </c>
      <c r="B186" s="127" t="s">
        <v>154</v>
      </c>
      <c r="C186" s="128">
        <v>350000</v>
      </c>
      <c r="D186" s="128">
        <v>281700</v>
      </c>
      <c r="E186" s="128">
        <v>60496.45</v>
      </c>
      <c r="F186" s="128">
        <v>278247.04000000004</v>
      </c>
      <c r="G186" s="129">
        <f t="shared" si="15"/>
        <v>1.6369515462586045E-4</v>
      </c>
      <c r="H186" s="128">
        <f t="shared" si="16"/>
        <v>3452.9599999999627</v>
      </c>
      <c r="I186" s="128">
        <v>60496.45</v>
      </c>
      <c r="J186" s="128">
        <v>278247.04000000004</v>
      </c>
      <c r="K186" s="129">
        <f t="shared" si="17"/>
        <v>1.6386832431282644E-4</v>
      </c>
      <c r="L186" s="80">
        <f t="shared" si="18"/>
        <v>3452.9599999999627</v>
      </c>
      <c r="M186" s="80">
        <v>0</v>
      </c>
    </row>
    <row r="187" spans="1:13">
      <c r="A187" s="126" t="s">
        <v>221</v>
      </c>
      <c r="B187" s="127" t="s">
        <v>175</v>
      </c>
      <c r="C187" s="128">
        <v>0</v>
      </c>
      <c r="D187" s="128">
        <v>0</v>
      </c>
      <c r="E187" s="128">
        <v>0</v>
      </c>
      <c r="F187" s="128">
        <v>0</v>
      </c>
      <c r="G187" s="129">
        <f t="shared" si="15"/>
        <v>0</v>
      </c>
      <c r="H187" s="128">
        <f t="shared" si="16"/>
        <v>0</v>
      </c>
      <c r="I187" s="128">
        <v>0</v>
      </c>
      <c r="J187" s="128">
        <v>0</v>
      </c>
      <c r="K187" s="129">
        <f t="shared" si="17"/>
        <v>0</v>
      </c>
      <c r="L187" s="80">
        <f t="shared" si="18"/>
        <v>0</v>
      </c>
      <c r="M187" s="80">
        <v>0</v>
      </c>
    </row>
    <row r="188" spans="1:13">
      <c r="A188" s="126" t="s">
        <v>222</v>
      </c>
      <c r="B188" s="127" t="s">
        <v>203</v>
      </c>
      <c r="C188" s="128">
        <v>0</v>
      </c>
      <c r="D188" s="128">
        <v>0</v>
      </c>
      <c r="E188" s="128">
        <v>0</v>
      </c>
      <c r="F188" s="128">
        <v>0</v>
      </c>
      <c r="G188" s="129">
        <f t="shared" si="15"/>
        <v>0</v>
      </c>
      <c r="H188" s="128">
        <f t="shared" si="16"/>
        <v>0</v>
      </c>
      <c r="I188" s="128">
        <v>0</v>
      </c>
      <c r="J188" s="128">
        <v>0</v>
      </c>
      <c r="K188" s="129">
        <f t="shared" si="17"/>
        <v>0</v>
      </c>
      <c r="L188" s="80">
        <f t="shared" si="18"/>
        <v>0</v>
      </c>
      <c r="M188" s="80">
        <v>0</v>
      </c>
    </row>
    <row r="189" spans="1:13">
      <c r="A189" s="126" t="s">
        <v>223</v>
      </c>
      <c r="B189" s="127" t="s">
        <v>224</v>
      </c>
      <c r="C189" s="128">
        <v>0</v>
      </c>
      <c r="D189" s="128">
        <v>0</v>
      </c>
      <c r="E189" s="128">
        <v>0</v>
      </c>
      <c r="F189" s="128">
        <v>0</v>
      </c>
      <c r="G189" s="129">
        <f t="shared" si="15"/>
        <v>0</v>
      </c>
      <c r="H189" s="128">
        <f t="shared" si="16"/>
        <v>0</v>
      </c>
      <c r="I189" s="128">
        <v>0</v>
      </c>
      <c r="J189" s="128">
        <v>0</v>
      </c>
      <c r="K189" s="129">
        <f t="shared" si="17"/>
        <v>0</v>
      </c>
      <c r="L189" s="80">
        <f t="shared" si="18"/>
        <v>0</v>
      </c>
      <c r="M189" s="80">
        <v>0</v>
      </c>
    </row>
    <row r="190" spans="1:13" s="29" customFormat="1">
      <c r="A190" s="27">
        <v>12</v>
      </c>
      <c r="B190" s="122" t="s">
        <v>225</v>
      </c>
      <c r="C190" s="118">
        <v>287412000</v>
      </c>
      <c r="D190" s="118">
        <v>339983244</v>
      </c>
      <c r="E190" s="118">
        <v>79382179.689999998</v>
      </c>
      <c r="F190" s="118">
        <v>339943809.75</v>
      </c>
      <c r="G190" s="123">
        <f t="shared" si="15"/>
        <v>0.1999919010859211</v>
      </c>
      <c r="H190" s="118">
        <f t="shared" si="16"/>
        <v>39434.25</v>
      </c>
      <c r="I190" s="118">
        <v>80526525.929999992</v>
      </c>
      <c r="J190" s="118">
        <v>339416107.19</v>
      </c>
      <c r="K190" s="123">
        <f t="shared" si="17"/>
        <v>0.19989268791505554</v>
      </c>
      <c r="L190" s="77">
        <f t="shared" si="18"/>
        <v>567136.81000000238</v>
      </c>
      <c r="M190" s="77">
        <v>527702.56000000238</v>
      </c>
    </row>
    <row r="191" spans="1:13">
      <c r="A191" s="126" t="s">
        <v>226</v>
      </c>
      <c r="B191" s="127" t="s">
        <v>227</v>
      </c>
      <c r="C191" s="128">
        <v>198222000</v>
      </c>
      <c r="D191" s="128">
        <v>222292000</v>
      </c>
      <c r="E191" s="128">
        <v>52273505.019999996</v>
      </c>
      <c r="F191" s="128">
        <v>222281905.03000003</v>
      </c>
      <c r="G191" s="129">
        <f t="shared" si="15"/>
        <v>0.13077037877713515</v>
      </c>
      <c r="H191" s="128">
        <f t="shared" si="16"/>
        <v>10094.969999969006</v>
      </c>
      <c r="I191" s="128">
        <v>53414274.939999998</v>
      </c>
      <c r="J191" s="128">
        <v>221754202.47</v>
      </c>
      <c r="K191" s="129">
        <f t="shared" si="17"/>
        <v>0.13059793760280838</v>
      </c>
      <c r="L191" s="80">
        <f t="shared" si="18"/>
        <v>537797.53000000119</v>
      </c>
      <c r="M191" s="80">
        <v>527702.56000003219</v>
      </c>
    </row>
    <row r="192" spans="1:13">
      <c r="A192" s="126" t="s">
        <v>228</v>
      </c>
      <c r="B192" s="127" t="s">
        <v>229</v>
      </c>
      <c r="C192" s="128">
        <v>86272000</v>
      </c>
      <c r="D192" s="128">
        <v>104626457.92</v>
      </c>
      <c r="E192" s="128">
        <v>24878807.469999999</v>
      </c>
      <c r="F192" s="128">
        <v>104625240.71000001</v>
      </c>
      <c r="G192" s="129">
        <f t="shared" si="15"/>
        <v>6.1551939441265281E-2</v>
      </c>
      <c r="H192" s="128">
        <f t="shared" si="16"/>
        <v>1217.2099999934435</v>
      </c>
      <c r="I192" s="128">
        <v>24882383.789999999</v>
      </c>
      <c r="J192" s="128">
        <v>104625240.70999999</v>
      </c>
      <c r="K192" s="129">
        <f t="shared" si="17"/>
        <v>6.1617053953112344E-2</v>
      </c>
      <c r="L192" s="80">
        <f t="shared" si="18"/>
        <v>1217.2100000083447</v>
      </c>
      <c r="M192" s="80">
        <v>1.4901161193847656E-8</v>
      </c>
    </row>
    <row r="193" spans="1:13">
      <c r="A193" s="760" t="s">
        <v>1106</v>
      </c>
      <c r="B193" s="138" t="s">
        <v>1107</v>
      </c>
      <c r="C193" s="128">
        <v>1459000</v>
      </c>
      <c r="D193" s="128">
        <v>953786.08000000007</v>
      </c>
      <c r="E193" s="128">
        <v>184100.78999999998</v>
      </c>
      <c r="F193" s="128">
        <v>944080.62</v>
      </c>
      <c r="G193" s="129">
        <f t="shared" si="15"/>
        <v>5.554108430773538E-4</v>
      </c>
      <c r="H193" s="128">
        <f t="shared" si="16"/>
        <v>9705.4600000000792</v>
      </c>
      <c r="I193" s="128">
        <v>184100.78999999998</v>
      </c>
      <c r="J193" s="128">
        <v>944080.62</v>
      </c>
      <c r="K193" s="129">
        <f t="shared" si="17"/>
        <v>5.5599840061412416E-4</v>
      </c>
      <c r="L193" s="584">
        <f t="shared" si="18"/>
        <v>9705.4600000000792</v>
      </c>
      <c r="M193" s="584">
        <v>0</v>
      </c>
    </row>
    <row r="194" spans="1:13">
      <c r="A194" s="126" t="s">
        <v>230</v>
      </c>
      <c r="B194" s="127" t="s">
        <v>231</v>
      </c>
      <c r="C194" s="128">
        <v>1459000</v>
      </c>
      <c r="D194" s="128">
        <v>12111000</v>
      </c>
      <c r="E194" s="128">
        <v>2045766.4100000001</v>
      </c>
      <c r="F194" s="128">
        <v>12092583.389999999</v>
      </c>
      <c r="G194" s="129">
        <f t="shared" si="15"/>
        <v>7.1141720244433191E-3</v>
      </c>
      <c r="H194" s="128">
        <f t="shared" si="16"/>
        <v>18416.610000001267</v>
      </c>
      <c r="I194" s="128">
        <v>2045766.4100000001</v>
      </c>
      <c r="J194" s="128">
        <v>12092583.389999999</v>
      </c>
      <c r="K194" s="129">
        <f t="shared" si="17"/>
        <v>7.1216979585206645E-3</v>
      </c>
      <c r="L194" s="80">
        <f t="shared" si="18"/>
        <v>18416.610000001267</v>
      </c>
      <c r="M194" s="80">
        <v>0</v>
      </c>
    </row>
    <row r="195" spans="1:13" s="29" customFormat="1">
      <c r="A195" s="27">
        <v>13</v>
      </c>
      <c r="B195" s="122" t="s">
        <v>232</v>
      </c>
      <c r="C195" s="118">
        <v>5376000</v>
      </c>
      <c r="D195" s="118">
        <v>5591800</v>
      </c>
      <c r="E195" s="118">
        <v>1234938.52</v>
      </c>
      <c r="F195" s="118">
        <v>5289497.43</v>
      </c>
      <c r="G195" s="123">
        <f t="shared" si="15"/>
        <v>3.1118573613467416E-3</v>
      </c>
      <c r="H195" s="118">
        <f t="shared" si="16"/>
        <v>302302.5700000003</v>
      </c>
      <c r="I195" s="118">
        <v>1234938.52</v>
      </c>
      <c r="J195" s="118">
        <v>5289497.43</v>
      </c>
      <c r="K195" s="123">
        <f t="shared" si="17"/>
        <v>3.1151493302897376E-3</v>
      </c>
      <c r="L195" s="77">
        <f t="shared" si="18"/>
        <v>302302.5700000003</v>
      </c>
      <c r="M195" s="77">
        <v>0</v>
      </c>
    </row>
    <row r="196" spans="1:13">
      <c r="A196" s="126" t="str">
        <f t="shared" ref="A196:B200" si="19">A67</f>
        <v>13122</v>
      </c>
      <c r="B196" s="127" t="str">
        <f t="shared" si="19"/>
        <v>ADMINISTRAÇÃO GERAL</v>
      </c>
      <c r="C196" s="128">
        <v>5366000</v>
      </c>
      <c r="D196" s="128">
        <v>5576000</v>
      </c>
      <c r="E196" s="128">
        <v>1234938.52</v>
      </c>
      <c r="F196" s="128">
        <v>5278697.43</v>
      </c>
      <c r="G196" s="129">
        <f t="shared" si="15"/>
        <v>3.1055036273772473E-3</v>
      </c>
      <c r="H196" s="128">
        <f t="shared" si="16"/>
        <v>297302.5700000003</v>
      </c>
      <c r="I196" s="128">
        <v>1234938.52</v>
      </c>
      <c r="J196" s="128">
        <v>5278697.43</v>
      </c>
      <c r="K196" s="129">
        <f t="shared" si="17"/>
        <v>3.10878887483771E-3</v>
      </c>
      <c r="L196" s="80">
        <f t="shared" si="18"/>
        <v>297302.5700000003</v>
      </c>
      <c r="M196" s="80">
        <v>0</v>
      </c>
    </row>
    <row r="197" spans="1:13">
      <c r="A197" s="126" t="str">
        <f t="shared" si="19"/>
        <v>13131</v>
      </c>
      <c r="B197" s="127" t="str">
        <f t="shared" si="19"/>
        <v>COMUNICAÇÃO SOCIAL</v>
      </c>
      <c r="C197" s="128">
        <v>0</v>
      </c>
      <c r="D197" s="128">
        <v>0</v>
      </c>
      <c r="E197" s="128">
        <v>0</v>
      </c>
      <c r="F197" s="128">
        <v>0</v>
      </c>
      <c r="G197" s="129">
        <f t="shared" si="15"/>
        <v>0</v>
      </c>
      <c r="H197" s="128">
        <f t="shared" si="16"/>
        <v>0</v>
      </c>
      <c r="I197" s="128">
        <v>0</v>
      </c>
      <c r="J197" s="128">
        <v>0</v>
      </c>
      <c r="K197" s="129">
        <f t="shared" si="17"/>
        <v>0</v>
      </c>
      <c r="L197" s="80">
        <f t="shared" si="18"/>
        <v>0</v>
      </c>
      <c r="M197" s="80">
        <v>0</v>
      </c>
    </row>
    <row r="198" spans="1:13">
      <c r="A198" s="126" t="str">
        <f t="shared" si="19"/>
        <v>13243</v>
      </c>
      <c r="B198" s="127" t="str">
        <f t="shared" si="19"/>
        <v>ASSISTÊNCIA À CRIANÇA E AO ADOLESCENTE</v>
      </c>
      <c r="C198" s="128">
        <v>0</v>
      </c>
      <c r="D198" s="128">
        <v>0</v>
      </c>
      <c r="E198" s="128">
        <v>0</v>
      </c>
      <c r="F198" s="128">
        <v>0</v>
      </c>
      <c r="G198" s="129">
        <f t="shared" si="15"/>
        <v>0</v>
      </c>
      <c r="H198" s="128">
        <f t="shared" si="16"/>
        <v>0</v>
      </c>
      <c r="I198" s="128">
        <v>0</v>
      </c>
      <c r="J198" s="128">
        <v>0</v>
      </c>
      <c r="K198" s="129">
        <f t="shared" si="17"/>
        <v>0</v>
      </c>
      <c r="L198" s="80">
        <f t="shared" si="18"/>
        <v>0</v>
      </c>
      <c r="M198" s="80">
        <v>0</v>
      </c>
    </row>
    <row r="199" spans="1:13">
      <c r="A199" s="126" t="str">
        <f t="shared" si="19"/>
        <v>13391</v>
      </c>
      <c r="B199" s="127" t="str">
        <f t="shared" si="19"/>
        <v>PAT. HISTÓRICO, ARTÍSTICO E ARQUEOLÓGICO</v>
      </c>
      <c r="C199" s="128">
        <v>0</v>
      </c>
      <c r="D199" s="128">
        <v>0</v>
      </c>
      <c r="E199" s="128">
        <v>0</v>
      </c>
      <c r="F199" s="128">
        <v>0</v>
      </c>
      <c r="G199" s="129">
        <f t="shared" si="15"/>
        <v>0</v>
      </c>
      <c r="H199" s="128">
        <f t="shared" si="16"/>
        <v>0</v>
      </c>
      <c r="I199" s="128">
        <v>0</v>
      </c>
      <c r="J199" s="128">
        <v>0</v>
      </c>
      <c r="K199" s="129">
        <f t="shared" si="17"/>
        <v>0</v>
      </c>
      <c r="L199" s="80">
        <f t="shared" si="18"/>
        <v>0</v>
      </c>
      <c r="M199" s="80">
        <v>0</v>
      </c>
    </row>
    <row r="200" spans="1:13">
      <c r="A200" s="126" t="str">
        <f t="shared" si="19"/>
        <v>13392</v>
      </c>
      <c r="B200" s="127" t="str">
        <f t="shared" si="19"/>
        <v>DIFUSÃO CULTURAL</v>
      </c>
      <c r="C200" s="128">
        <v>10000</v>
      </c>
      <c r="D200" s="128">
        <v>15800</v>
      </c>
      <c r="E200" s="128">
        <v>0</v>
      </c>
      <c r="F200" s="128">
        <v>10800</v>
      </c>
      <c r="G200" s="129">
        <f t="shared" si="15"/>
        <v>6.3537339694944916E-6</v>
      </c>
      <c r="H200" s="128">
        <f t="shared" si="16"/>
        <v>5000</v>
      </c>
      <c r="I200" s="128">
        <v>0</v>
      </c>
      <c r="J200" s="128">
        <v>10800</v>
      </c>
      <c r="K200" s="129">
        <f t="shared" si="17"/>
        <v>6.3604554520275414E-6</v>
      </c>
      <c r="L200" s="80">
        <f t="shared" si="18"/>
        <v>5000</v>
      </c>
      <c r="M200" s="80">
        <v>0</v>
      </c>
    </row>
    <row r="201" spans="1:13" s="29" customFormat="1">
      <c r="A201" s="27">
        <v>14</v>
      </c>
      <c r="B201" s="135" t="s">
        <v>240</v>
      </c>
      <c r="C201" s="118">
        <v>0</v>
      </c>
      <c r="D201" s="118">
        <v>0</v>
      </c>
      <c r="E201" s="118">
        <v>0</v>
      </c>
      <c r="F201" s="118">
        <v>0</v>
      </c>
      <c r="G201" s="123">
        <f t="shared" si="15"/>
        <v>0</v>
      </c>
      <c r="H201" s="118">
        <f t="shared" si="16"/>
        <v>0</v>
      </c>
      <c r="I201" s="118">
        <v>0</v>
      </c>
      <c r="J201" s="118">
        <v>0</v>
      </c>
      <c r="K201" s="123">
        <f t="shared" si="17"/>
        <v>0</v>
      </c>
      <c r="L201" s="77">
        <f t="shared" si="18"/>
        <v>0</v>
      </c>
      <c r="M201" s="77">
        <v>0</v>
      </c>
    </row>
    <row r="202" spans="1:13">
      <c r="A202" s="126" t="s">
        <v>241</v>
      </c>
      <c r="B202" s="136" t="s">
        <v>242</v>
      </c>
      <c r="C202" s="128">
        <v>0</v>
      </c>
      <c r="D202" s="128">
        <v>0</v>
      </c>
      <c r="E202" s="128">
        <v>0</v>
      </c>
      <c r="F202" s="128">
        <v>0</v>
      </c>
      <c r="G202" s="129">
        <f t="shared" si="15"/>
        <v>0</v>
      </c>
      <c r="H202" s="128">
        <f t="shared" si="16"/>
        <v>0</v>
      </c>
      <c r="I202" s="128">
        <v>0</v>
      </c>
      <c r="J202" s="128">
        <v>0</v>
      </c>
      <c r="K202" s="129">
        <f t="shared" si="17"/>
        <v>0</v>
      </c>
      <c r="L202" s="80">
        <f t="shared" si="18"/>
        <v>0</v>
      </c>
      <c r="M202" s="80">
        <v>0</v>
      </c>
    </row>
    <row r="203" spans="1:13" s="29" customFormat="1">
      <c r="A203" s="27">
        <v>15</v>
      </c>
      <c r="B203" s="122" t="s">
        <v>243</v>
      </c>
      <c r="C203" s="118">
        <v>15140000</v>
      </c>
      <c r="D203" s="118">
        <v>15809800</v>
      </c>
      <c r="E203" s="118">
        <v>3386465.6799999997</v>
      </c>
      <c r="F203" s="118">
        <v>15492053.769999998</v>
      </c>
      <c r="G203" s="123">
        <f t="shared" si="15"/>
        <v>9.1141100273781656E-3</v>
      </c>
      <c r="H203" s="118">
        <f t="shared" si="16"/>
        <v>317746.23000000231</v>
      </c>
      <c r="I203" s="118">
        <v>3564718.5300000003</v>
      </c>
      <c r="J203" s="118">
        <v>15432135.220000003</v>
      </c>
      <c r="K203" s="123">
        <f t="shared" si="17"/>
        <v>9.0884637589328937E-3</v>
      </c>
      <c r="L203" s="77">
        <f t="shared" si="18"/>
        <v>377664.77999999747</v>
      </c>
      <c r="M203" s="77">
        <v>59918.549999995157</v>
      </c>
    </row>
    <row r="204" spans="1:13">
      <c r="A204" s="126" t="s">
        <v>244</v>
      </c>
      <c r="B204" s="127" t="s">
        <v>154</v>
      </c>
      <c r="C204" s="128">
        <v>15140000</v>
      </c>
      <c r="D204" s="128">
        <v>15809800</v>
      </c>
      <c r="E204" s="128">
        <v>3386465.6799999997</v>
      </c>
      <c r="F204" s="128">
        <v>15492053.769999998</v>
      </c>
      <c r="G204" s="129">
        <f t="shared" si="15"/>
        <v>9.1141100273781656E-3</v>
      </c>
      <c r="H204" s="128">
        <f t="shared" si="16"/>
        <v>317746.23000000231</v>
      </c>
      <c r="I204" s="128">
        <v>3564718.5300000003</v>
      </c>
      <c r="J204" s="128">
        <v>15432135.220000003</v>
      </c>
      <c r="K204" s="129">
        <f t="shared" si="17"/>
        <v>9.0884637589328937E-3</v>
      </c>
      <c r="L204" s="80">
        <f t="shared" si="18"/>
        <v>377664.77999999747</v>
      </c>
      <c r="M204" s="80">
        <v>59918.549999995157</v>
      </c>
    </row>
    <row r="205" spans="1:13">
      <c r="A205" s="126" t="s">
        <v>245</v>
      </c>
      <c r="B205" s="127" t="s">
        <v>165</v>
      </c>
      <c r="C205" s="128">
        <v>0</v>
      </c>
      <c r="D205" s="128">
        <v>0</v>
      </c>
      <c r="E205" s="128">
        <v>0</v>
      </c>
      <c r="F205" s="128">
        <v>0</v>
      </c>
      <c r="G205" s="129">
        <f t="shared" si="15"/>
        <v>0</v>
      </c>
      <c r="H205" s="128">
        <f t="shared" si="16"/>
        <v>0</v>
      </c>
      <c r="I205" s="128">
        <v>0</v>
      </c>
      <c r="J205" s="128">
        <v>0</v>
      </c>
      <c r="K205" s="129">
        <f t="shared" si="17"/>
        <v>0</v>
      </c>
      <c r="L205" s="80">
        <f t="shared" si="18"/>
        <v>0</v>
      </c>
      <c r="M205" s="80">
        <v>0</v>
      </c>
    </row>
    <row r="206" spans="1:13">
      <c r="A206" s="126" t="s">
        <v>246</v>
      </c>
      <c r="B206" s="127" t="str">
        <f>B77</f>
        <v>COMUNICAÇÃO SOCIAL</v>
      </c>
      <c r="C206" s="128">
        <v>0</v>
      </c>
      <c r="D206" s="128">
        <v>0</v>
      </c>
      <c r="E206" s="128">
        <v>0</v>
      </c>
      <c r="F206" s="128">
        <v>0</v>
      </c>
      <c r="G206" s="129">
        <f t="shared" si="15"/>
        <v>0</v>
      </c>
      <c r="H206" s="128">
        <f t="shared" si="16"/>
        <v>0</v>
      </c>
      <c r="I206" s="128">
        <v>0</v>
      </c>
      <c r="J206" s="128">
        <v>0</v>
      </c>
      <c r="K206" s="129">
        <f t="shared" si="17"/>
        <v>0</v>
      </c>
      <c r="L206" s="80">
        <f t="shared" si="18"/>
        <v>0</v>
      </c>
      <c r="M206" s="80">
        <v>0</v>
      </c>
    </row>
    <row r="207" spans="1:13">
      <c r="A207" s="126" t="s">
        <v>247</v>
      </c>
      <c r="B207" s="127" t="s">
        <v>239</v>
      </c>
      <c r="C207" s="128">
        <v>0</v>
      </c>
      <c r="D207" s="128">
        <v>0</v>
      </c>
      <c r="E207" s="128">
        <v>0</v>
      </c>
      <c r="F207" s="128">
        <v>0</v>
      </c>
      <c r="G207" s="129">
        <f t="shared" si="15"/>
        <v>0</v>
      </c>
      <c r="H207" s="128">
        <f t="shared" si="16"/>
        <v>0</v>
      </c>
      <c r="I207" s="128">
        <v>0</v>
      </c>
      <c r="J207" s="128">
        <v>0</v>
      </c>
      <c r="K207" s="129">
        <f t="shared" si="17"/>
        <v>0</v>
      </c>
      <c r="L207" s="80">
        <f t="shared" si="18"/>
        <v>0</v>
      </c>
      <c r="M207" s="80">
        <v>0</v>
      </c>
    </row>
    <row r="208" spans="1:13">
      <c r="A208" s="126" t="s">
        <v>248</v>
      </c>
      <c r="B208" s="127" t="s">
        <v>249</v>
      </c>
      <c r="C208" s="128">
        <v>0</v>
      </c>
      <c r="D208" s="128">
        <v>0</v>
      </c>
      <c r="E208" s="128">
        <v>0</v>
      </c>
      <c r="F208" s="128">
        <v>0</v>
      </c>
      <c r="G208" s="129">
        <f t="shared" ref="G208:G249" si="20">F208/$F$250</f>
        <v>0</v>
      </c>
      <c r="H208" s="128">
        <f t="shared" ref="H208:H249" si="21">D208-F208</f>
        <v>0</v>
      </c>
      <c r="I208" s="128">
        <v>0</v>
      </c>
      <c r="J208" s="128">
        <v>0</v>
      </c>
      <c r="K208" s="129">
        <f t="shared" ref="K208:K249" si="22">J208/$J$250</f>
        <v>0</v>
      </c>
      <c r="L208" s="80">
        <f t="shared" ref="L208:L249" si="23">D208-J208</f>
        <v>0</v>
      </c>
      <c r="M208" s="80">
        <v>0</v>
      </c>
    </row>
    <row r="209" spans="1:13">
      <c r="A209" s="126" t="s">
        <v>250</v>
      </c>
      <c r="B209" s="127" t="s">
        <v>251</v>
      </c>
      <c r="C209" s="128">
        <v>0</v>
      </c>
      <c r="D209" s="128">
        <v>0</v>
      </c>
      <c r="E209" s="128">
        <v>0</v>
      </c>
      <c r="F209" s="128">
        <v>0</v>
      </c>
      <c r="G209" s="129">
        <f t="shared" si="20"/>
        <v>0</v>
      </c>
      <c r="H209" s="128">
        <f t="shared" si="21"/>
        <v>0</v>
      </c>
      <c r="I209" s="128">
        <v>0</v>
      </c>
      <c r="J209" s="128">
        <v>0</v>
      </c>
      <c r="K209" s="129">
        <f t="shared" si="22"/>
        <v>0</v>
      </c>
      <c r="L209" s="80">
        <f t="shared" si="23"/>
        <v>0</v>
      </c>
      <c r="M209" s="80">
        <v>0</v>
      </c>
    </row>
    <row r="210" spans="1:13">
      <c r="A210" s="126" t="s">
        <v>252</v>
      </c>
      <c r="B210" s="127" t="s">
        <v>253</v>
      </c>
      <c r="C210" s="128">
        <v>0</v>
      </c>
      <c r="D210" s="128">
        <v>0</v>
      </c>
      <c r="E210" s="128">
        <v>0</v>
      </c>
      <c r="F210" s="128">
        <v>0</v>
      </c>
      <c r="G210" s="129">
        <f t="shared" si="20"/>
        <v>0</v>
      </c>
      <c r="H210" s="128">
        <f t="shared" si="21"/>
        <v>0</v>
      </c>
      <c r="I210" s="128">
        <v>0</v>
      </c>
      <c r="J210" s="128">
        <v>0</v>
      </c>
      <c r="K210" s="129">
        <f t="shared" si="22"/>
        <v>0</v>
      </c>
      <c r="L210" s="80">
        <f t="shared" si="23"/>
        <v>0</v>
      </c>
      <c r="M210" s="80">
        <v>0</v>
      </c>
    </row>
    <row r="211" spans="1:13">
      <c r="A211" s="126" t="s">
        <v>254</v>
      </c>
      <c r="B211" s="127" t="s">
        <v>255</v>
      </c>
      <c r="C211" s="128">
        <v>0</v>
      </c>
      <c r="D211" s="128">
        <v>0</v>
      </c>
      <c r="E211" s="128">
        <v>0</v>
      </c>
      <c r="F211" s="128">
        <v>0</v>
      </c>
      <c r="G211" s="129">
        <f t="shared" si="20"/>
        <v>0</v>
      </c>
      <c r="H211" s="128">
        <f t="shared" si="21"/>
        <v>0</v>
      </c>
      <c r="I211" s="128">
        <v>0</v>
      </c>
      <c r="J211" s="128">
        <v>0</v>
      </c>
      <c r="K211" s="129">
        <f t="shared" si="22"/>
        <v>0</v>
      </c>
      <c r="L211" s="80">
        <f t="shared" si="23"/>
        <v>0</v>
      </c>
      <c r="M211" s="80">
        <v>0</v>
      </c>
    </row>
    <row r="212" spans="1:13">
      <c r="A212" s="126" t="s">
        <v>256</v>
      </c>
      <c r="B212" s="127" t="s">
        <v>257</v>
      </c>
      <c r="C212" s="128">
        <v>0</v>
      </c>
      <c r="D212" s="128">
        <v>0</v>
      </c>
      <c r="E212" s="128">
        <v>0</v>
      </c>
      <c r="F212" s="128">
        <v>0</v>
      </c>
      <c r="G212" s="129">
        <f t="shared" si="20"/>
        <v>0</v>
      </c>
      <c r="H212" s="128">
        <f t="shared" si="21"/>
        <v>0</v>
      </c>
      <c r="I212" s="128">
        <v>0</v>
      </c>
      <c r="J212" s="128">
        <v>0</v>
      </c>
      <c r="K212" s="129">
        <f t="shared" si="22"/>
        <v>0</v>
      </c>
      <c r="L212" s="80">
        <f t="shared" si="23"/>
        <v>0</v>
      </c>
      <c r="M212" s="80">
        <v>0</v>
      </c>
    </row>
    <row r="213" spans="1:13" s="29" customFormat="1">
      <c r="A213" s="27">
        <v>16</v>
      </c>
      <c r="B213" s="122" t="s">
        <v>258</v>
      </c>
      <c r="C213" s="118">
        <v>0</v>
      </c>
      <c r="D213" s="118">
        <v>0</v>
      </c>
      <c r="E213" s="118">
        <v>0</v>
      </c>
      <c r="F213" s="118">
        <v>0</v>
      </c>
      <c r="G213" s="123">
        <f t="shared" si="20"/>
        <v>0</v>
      </c>
      <c r="H213" s="118">
        <f t="shared" si="21"/>
        <v>0</v>
      </c>
      <c r="I213" s="118">
        <v>0</v>
      </c>
      <c r="J213" s="118">
        <v>0</v>
      </c>
      <c r="K213" s="123">
        <f t="shared" si="22"/>
        <v>0</v>
      </c>
      <c r="L213" s="77">
        <f t="shared" si="23"/>
        <v>0</v>
      </c>
      <c r="M213" s="77">
        <v>0</v>
      </c>
    </row>
    <row r="214" spans="1:13">
      <c r="A214" s="137">
        <v>16451</v>
      </c>
      <c r="B214" s="127" t="s">
        <v>249</v>
      </c>
      <c r="C214" s="128">
        <v>0</v>
      </c>
      <c r="D214" s="128">
        <v>0</v>
      </c>
      <c r="E214" s="128">
        <v>0</v>
      </c>
      <c r="F214" s="128">
        <v>0</v>
      </c>
      <c r="G214" s="129">
        <f t="shared" si="20"/>
        <v>0</v>
      </c>
      <c r="H214" s="128">
        <f t="shared" si="21"/>
        <v>0</v>
      </c>
      <c r="I214" s="128">
        <v>0</v>
      </c>
      <c r="J214" s="128">
        <v>0</v>
      </c>
      <c r="K214" s="129">
        <f t="shared" si="22"/>
        <v>0</v>
      </c>
      <c r="L214" s="80">
        <f t="shared" si="23"/>
        <v>0</v>
      </c>
      <c r="M214" s="80">
        <v>0</v>
      </c>
    </row>
    <row r="215" spans="1:13">
      <c r="A215" s="126" t="s">
        <v>259</v>
      </c>
      <c r="B215" s="127" t="s">
        <v>260</v>
      </c>
      <c r="C215" s="128">
        <v>0</v>
      </c>
      <c r="D215" s="128">
        <v>0</v>
      </c>
      <c r="E215" s="128">
        <v>0</v>
      </c>
      <c r="F215" s="128">
        <v>0</v>
      </c>
      <c r="G215" s="129">
        <f t="shared" si="20"/>
        <v>0</v>
      </c>
      <c r="H215" s="128">
        <f t="shared" si="21"/>
        <v>0</v>
      </c>
      <c r="I215" s="128">
        <v>0</v>
      </c>
      <c r="J215" s="128">
        <v>0</v>
      </c>
      <c r="K215" s="129">
        <f t="shared" si="22"/>
        <v>0</v>
      </c>
      <c r="L215" s="80">
        <f t="shared" si="23"/>
        <v>0</v>
      </c>
      <c r="M215" s="80">
        <v>0</v>
      </c>
    </row>
    <row r="216" spans="1:13">
      <c r="A216" s="27">
        <v>17</v>
      </c>
      <c r="B216" s="122" t="s">
        <v>261</v>
      </c>
      <c r="C216" s="118">
        <v>5000</v>
      </c>
      <c r="D216" s="118">
        <v>5000</v>
      </c>
      <c r="E216" s="118">
        <v>0</v>
      </c>
      <c r="F216" s="118">
        <v>0</v>
      </c>
      <c r="G216" s="123">
        <f t="shared" si="20"/>
        <v>0</v>
      </c>
      <c r="H216" s="118">
        <f t="shared" si="21"/>
        <v>5000</v>
      </c>
      <c r="I216" s="118">
        <v>0</v>
      </c>
      <c r="J216" s="118">
        <v>0</v>
      </c>
      <c r="K216" s="123">
        <f t="shared" si="22"/>
        <v>0</v>
      </c>
      <c r="L216" s="77">
        <f t="shared" si="23"/>
        <v>5000</v>
      </c>
      <c r="M216" s="80">
        <v>0</v>
      </c>
    </row>
    <row r="217" spans="1:13">
      <c r="A217" s="137">
        <v>17131</v>
      </c>
      <c r="B217" s="127" t="s">
        <v>173</v>
      </c>
      <c r="C217" s="128">
        <v>0</v>
      </c>
      <c r="D217" s="128">
        <v>0</v>
      </c>
      <c r="E217" s="128">
        <v>0</v>
      </c>
      <c r="F217" s="128">
        <v>0</v>
      </c>
      <c r="G217" s="129">
        <f t="shared" si="20"/>
        <v>0</v>
      </c>
      <c r="H217" s="128">
        <f t="shared" si="21"/>
        <v>0</v>
      </c>
      <c r="I217" s="128">
        <v>0</v>
      </c>
      <c r="J217" s="128">
        <v>0</v>
      </c>
      <c r="K217" s="129">
        <f t="shared" si="22"/>
        <v>0</v>
      </c>
      <c r="L217" s="80">
        <f t="shared" si="23"/>
        <v>0</v>
      </c>
      <c r="M217" s="80">
        <v>0</v>
      </c>
    </row>
    <row r="218" spans="1:13">
      <c r="A218" s="137">
        <v>17512</v>
      </c>
      <c r="B218" s="127" t="s">
        <v>262</v>
      </c>
      <c r="C218" s="128">
        <v>5000</v>
      </c>
      <c r="D218" s="128">
        <v>5000</v>
      </c>
      <c r="E218" s="128">
        <v>0</v>
      </c>
      <c r="F218" s="128">
        <v>0</v>
      </c>
      <c r="G218" s="129">
        <f t="shared" si="20"/>
        <v>0</v>
      </c>
      <c r="H218" s="128">
        <f t="shared" si="21"/>
        <v>5000</v>
      </c>
      <c r="I218" s="128">
        <v>0</v>
      </c>
      <c r="J218" s="128">
        <v>0</v>
      </c>
      <c r="K218" s="129">
        <f t="shared" si="22"/>
        <v>0</v>
      </c>
      <c r="L218" s="80">
        <f t="shared" si="23"/>
        <v>5000</v>
      </c>
      <c r="M218" s="80">
        <v>0</v>
      </c>
    </row>
    <row r="219" spans="1:13">
      <c r="A219" s="137">
        <v>17542</v>
      </c>
      <c r="B219" s="127" t="s">
        <v>255</v>
      </c>
      <c r="C219" s="128">
        <v>0</v>
      </c>
      <c r="D219" s="128">
        <v>0</v>
      </c>
      <c r="E219" s="128">
        <v>0</v>
      </c>
      <c r="F219" s="128">
        <v>0</v>
      </c>
      <c r="G219" s="129">
        <f t="shared" si="20"/>
        <v>0</v>
      </c>
      <c r="H219" s="128">
        <f t="shared" si="21"/>
        <v>0</v>
      </c>
      <c r="I219" s="128">
        <v>0</v>
      </c>
      <c r="J219" s="128">
        <v>0</v>
      </c>
      <c r="K219" s="129">
        <f t="shared" si="22"/>
        <v>0</v>
      </c>
      <c r="L219" s="80">
        <f t="shared" si="23"/>
        <v>0</v>
      </c>
      <c r="M219" s="80">
        <v>0</v>
      </c>
    </row>
    <row r="220" spans="1:13" s="29" customFormat="1">
      <c r="A220" s="27">
        <v>18</v>
      </c>
      <c r="B220" s="122" t="s">
        <v>263</v>
      </c>
      <c r="C220" s="118">
        <v>13280000</v>
      </c>
      <c r="D220" s="118">
        <v>13800000</v>
      </c>
      <c r="E220" s="118">
        <v>3205477.8200000003</v>
      </c>
      <c r="F220" s="118">
        <v>13713660.050000001</v>
      </c>
      <c r="G220" s="123">
        <f t="shared" si="20"/>
        <v>8.0678655283133831E-3</v>
      </c>
      <c r="H220" s="118">
        <f t="shared" si="21"/>
        <v>86339.949999999255</v>
      </c>
      <c r="I220" s="118">
        <v>3256488.0700000003</v>
      </c>
      <c r="J220" s="118">
        <v>13702317.18</v>
      </c>
      <c r="K220" s="123">
        <f t="shared" si="22"/>
        <v>8.0697201863834857E-3</v>
      </c>
      <c r="L220" s="77">
        <f t="shared" si="23"/>
        <v>97682.820000000298</v>
      </c>
      <c r="M220" s="77">
        <v>11342.870000001043</v>
      </c>
    </row>
    <row r="221" spans="1:13">
      <c r="A221" s="126" t="s">
        <v>265</v>
      </c>
      <c r="B221" s="127" t="s">
        <v>173</v>
      </c>
      <c r="C221" s="128">
        <v>0</v>
      </c>
      <c r="D221" s="128">
        <v>0</v>
      </c>
      <c r="E221" s="128">
        <v>0</v>
      </c>
      <c r="F221" s="128">
        <v>0</v>
      </c>
      <c r="G221" s="129">
        <f t="shared" si="20"/>
        <v>0</v>
      </c>
      <c r="H221" s="128">
        <f t="shared" si="21"/>
        <v>0</v>
      </c>
      <c r="I221" s="128">
        <v>0</v>
      </c>
      <c r="J221" s="128">
        <v>0</v>
      </c>
      <c r="K221" s="129">
        <f t="shared" si="22"/>
        <v>0</v>
      </c>
      <c r="L221" s="80">
        <f t="shared" si="23"/>
        <v>0</v>
      </c>
      <c r="M221" s="80">
        <v>0</v>
      </c>
    </row>
    <row r="222" spans="1:13" ht="12.75" customHeight="1">
      <c r="A222" s="126" t="s">
        <v>264</v>
      </c>
      <c r="B222" s="127" t="s">
        <v>154</v>
      </c>
      <c r="C222" s="128">
        <v>13275000</v>
      </c>
      <c r="D222" s="128">
        <v>13795000</v>
      </c>
      <c r="E222" s="128">
        <v>3205477.8200000003</v>
      </c>
      <c r="F222" s="128">
        <v>13713660.050000001</v>
      </c>
      <c r="G222" s="129">
        <f t="shared" si="20"/>
        <v>8.0678655283133831E-3</v>
      </c>
      <c r="H222" s="128">
        <f t="shared" si="21"/>
        <v>81339.949999999255</v>
      </c>
      <c r="I222" s="128">
        <v>3256488.0700000003</v>
      </c>
      <c r="J222" s="128">
        <v>13702317.18</v>
      </c>
      <c r="K222" s="129">
        <f t="shared" si="22"/>
        <v>8.0697201863834857E-3</v>
      </c>
      <c r="L222" s="80">
        <f t="shared" si="23"/>
        <v>92682.820000000298</v>
      </c>
      <c r="M222" s="80">
        <v>11342.870000001043</v>
      </c>
    </row>
    <row r="223" spans="1:13">
      <c r="A223" s="126" t="s">
        <v>267</v>
      </c>
      <c r="B223" s="127" t="s">
        <v>249</v>
      </c>
      <c r="C223" s="128">
        <v>0</v>
      </c>
      <c r="D223" s="128">
        <v>0</v>
      </c>
      <c r="E223" s="128">
        <v>0</v>
      </c>
      <c r="F223" s="128">
        <v>0</v>
      </c>
      <c r="G223" s="129">
        <f t="shared" si="20"/>
        <v>0</v>
      </c>
      <c r="H223" s="128">
        <f t="shared" si="21"/>
        <v>0</v>
      </c>
      <c r="I223" s="128">
        <v>0</v>
      </c>
      <c r="J223" s="128">
        <v>0</v>
      </c>
      <c r="K223" s="129">
        <f t="shared" si="22"/>
        <v>0</v>
      </c>
      <c r="L223" s="80">
        <f t="shared" si="23"/>
        <v>0</v>
      </c>
      <c r="M223" s="80">
        <v>0</v>
      </c>
    </row>
    <row r="224" spans="1:13">
      <c r="A224" s="126" t="s">
        <v>268</v>
      </c>
      <c r="B224" s="127" t="s">
        <v>269</v>
      </c>
      <c r="C224" s="128">
        <v>0</v>
      </c>
      <c r="D224" s="128">
        <v>0</v>
      </c>
      <c r="E224" s="128">
        <v>0</v>
      </c>
      <c r="F224" s="128">
        <v>0</v>
      </c>
      <c r="G224" s="129">
        <f t="shared" si="20"/>
        <v>0</v>
      </c>
      <c r="H224" s="128">
        <f t="shared" si="21"/>
        <v>0</v>
      </c>
      <c r="I224" s="128">
        <v>0</v>
      </c>
      <c r="J224" s="128">
        <v>0</v>
      </c>
      <c r="K224" s="129">
        <f t="shared" si="22"/>
        <v>0</v>
      </c>
      <c r="L224" s="80">
        <f t="shared" si="23"/>
        <v>0</v>
      </c>
      <c r="M224" s="80">
        <v>0</v>
      </c>
    </row>
    <row r="225" spans="1:13">
      <c r="A225" s="126" t="s">
        <v>270</v>
      </c>
      <c r="B225" s="127" t="s">
        <v>255</v>
      </c>
      <c r="C225" s="128">
        <v>5000</v>
      </c>
      <c r="D225" s="128">
        <v>5000</v>
      </c>
      <c r="E225" s="128">
        <v>0</v>
      </c>
      <c r="F225" s="128">
        <v>0</v>
      </c>
      <c r="G225" s="129">
        <f t="shared" si="20"/>
        <v>0</v>
      </c>
      <c r="H225" s="128">
        <f t="shared" si="21"/>
        <v>5000</v>
      </c>
      <c r="I225" s="128">
        <v>0</v>
      </c>
      <c r="J225" s="128">
        <v>0</v>
      </c>
      <c r="K225" s="129">
        <f t="shared" si="22"/>
        <v>0</v>
      </c>
      <c r="L225" s="80">
        <f t="shared" si="23"/>
        <v>5000</v>
      </c>
      <c r="M225" s="80">
        <v>0</v>
      </c>
    </row>
    <row r="226" spans="1:13">
      <c r="A226" s="126" t="s">
        <v>271</v>
      </c>
      <c r="B226" s="127" t="s">
        <v>257</v>
      </c>
      <c r="C226" s="128">
        <v>0</v>
      </c>
      <c r="D226" s="128">
        <v>0</v>
      </c>
      <c r="E226" s="128">
        <v>0</v>
      </c>
      <c r="F226" s="128">
        <v>0</v>
      </c>
      <c r="G226" s="129">
        <f t="shared" si="20"/>
        <v>0</v>
      </c>
      <c r="H226" s="128">
        <f t="shared" si="21"/>
        <v>0</v>
      </c>
      <c r="I226" s="128">
        <v>0</v>
      </c>
      <c r="J226" s="128">
        <v>0</v>
      </c>
      <c r="K226" s="129">
        <f t="shared" si="22"/>
        <v>0</v>
      </c>
      <c r="L226" s="80">
        <f t="shared" si="23"/>
        <v>0</v>
      </c>
      <c r="M226" s="80">
        <v>0</v>
      </c>
    </row>
    <row r="227" spans="1:13">
      <c r="A227" s="126" t="s">
        <v>272</v>
      </c>
      <c r="B227" s="127" t="s">
        <v>273</v>
      </c>
      <c r="C227" s="128">
        <v>0</v>
      </c>
      <c r="D227" s="128">
        <v>0</v>
      </c>
      <c r="E227" s="128">
        <v>0</v>
      </c>
      <c r="F227" s="128">
        <v>0</v>
      </c>
      <c r="G227" s="129">
        <f t="shared" si="20"/>
        <v>0</v>
      </c>
      <c r="H227" s="128">
        <f t="shared" si="21"/>
        <v>0</v>
      </c>
      <c r="I227" s="128">
        <v>0</v>
      </c>
      <c r="J227" s="128">
        <v>0</v>
      </c>
      <c r="K227" s="129">
        <f t="shared" si="22"/>
        <v>0</v>
      </c>
      <c r="L227" s="80">
        <f t="shared" si="23"/>
        <v>0</v>
      </c>
      <c r="M227" s="80">
        <v>0</v>
      </c>
    </row>
    <row r="228" spans="1:13">
      <c r="A228" s="126" t="s">
        <v>274</v>
      </c>
      <c r="B228" s="127" t="s">
        <v>275</v>
      </c>
      <c r="C228" s="128">
        <v>0</v>
      </c>
      <c r="D228" s="128">
        <v>0</v>
      </c>
      <c r="E228" s="128">
        <v>0</v>
      </c>
      <c r="F228" s="128">
        <v>0</v>
      </c>
      <c r="G228" s="129">
        <f t="shared" si="20"/>
        <v>0</v>
      </c>
      <c r="H228" s="128">
        <f t="shared" si="21"/>
        <v>0</v>
      </c>
      <c r="I228" s="128">
        <v>0</v>
      </c>
      <c r="J228" s="128">
        <v>0</v>
      </c>
      <c r="K228" s="129">
        <f t="shared" si="22"/>
        <v>0</v>
      </c>
      <c r="L228" s="80">
        <f t="shared" si="23"/>
        <v>0</v>
      </c>
      <c r="M228" s="80">
        <v>0</v>
      </c>
    </row>
    <row r="229" spans="1:13" s="29" customFormat="1">
      <c r="A229" s="27">
        <v>22</v>
      </c>
      <c r="B229" s="122" t="s">
        <v>279</v>
      </c>
      <c r="C229" s="118">
        <v>0</v>
      </c>
      <c r="D229" s="118">
        <v>0</v>
      </c>
      <c r="E229" s="118">
        <v>0</v>
      </c>
      <c r="F229" s="118">
        <v>0</v>
      </c>
      <c r="G229" s="123">
        <f t="shared" si="20"/>
        <v>0</v>
      </c>
      <c r="H229" s="118">
        <f t="shared" si="21"/>
        <v>0</v>
      </c>
      <c r="I229" s="118">
        <v>0</v>
      </c>
      <c r="J229" s="118">
        <v>0</v>
      </c>
      <c r="K229" s="123">
        <f t="shared" si="22"/>
        <v>0</v>
      </c>
      <c r="L229" s="77">
        <f t="shared" si="23"/>
        <v>0</v>
      </c>
      <c r="M229" s="77">
        <v>0</v>
      </c>
    </row>
    <row r="230" spans="1:13">
      <c r="A230" s="126" t="s">
        <v>280</v>
      </c>
      <c r="B230" s="127" t="s">
        <v>281</v>
      </c>
      <c r="C230" s="128">
        <v>0</v>
      </c>
      <c r="D230" s="128">
        <v>0</v>
      </c>
      <c r="E230" s="128">
        <v>0</v>
      </c>
      <c r="F230" s="128">
        <v>0</v>
      </c>
      <c r="G230" s="129">
        <f t="shared" si="20"/>
        <v>0</v>
      </c>
      <c r="H230" s="128">
        <f t="shared" si="21"/>
        <v>0</v>
      </c>
      <c r="I230" s="128">
        <v>0</v>
      </c>
      <c r="J230" s="128">
        <v>0</v>
      </c>
      <c r="K230" s="129">
        <f t="shared" si="22"/>
        <v>0</v>
      </c>
      <c r="L230" s="80">
        <f t="shared" si="23"/>
        <v>0</v>
      </c>
      <c r="M230" s="80">
        <v>0</v>
      </c>
    </row>
    <row r="231" spans="1:13" s="29" customFormat="1">
      <c r="A231" s="27">
        <v>23</v>
      </c>
      <c r="B231" s="122" t="s">
        <v>282</v>
      </c>
      <c r="C231" s="118">
        <v>8155000</v>
      </c>
      <c r="D231" s="118">
        <v>9755000</v>
      </c>
      <c r="E231" s="118">
        <v>1572035.53</v>
      </c>
      <c r="F231" s="118">
        <v>8261949.3000000007</v>
      </c>
      <c r="G231" s="123">
        <f t="shared" si="20"/>
        <v>4.8605766594121518E-3</v>
      </c>
      <c r="H231" s="118">
        <f t="shared" si="21"/>
        <v>1493050.6999999993</v>
      </c>
      <c r="I231" s="118">
        <v>1800758.96</v>
      </c>
      <c r="J231" s="118">
        <v>8019092.1299999999</v>
      </c>
      <c r="K231" s="123">
        <f t="shared" si="22"/>
        <v>4.7226924313490412E-3</v>
      </c>
      <c r="L231" s="77">
        <f t="shared" si="23"/>
        <v>1735907.87</v>
      </c>
      <c r="M231" s="77">
        <v>242857.17000000086</v>
      </c>
    </row>
    <row r="232" spans="1:13">
      <c r="A232" s="126" t="s">
        <v>283</v>
      </c>
      <c r="B232" s="127" t="s">
        <v>154</v>
      </c>
      <c r="C232" s="128">
        <v>5751000</v>
      </c>
      <c r="D232" s="128">
        <v>6251000</v>
      </c>
      <c r="E232" s="128">
        <v>1418582.44</v>
      </c>
      <c r="F232" s="128">
        <v>6004644.4900000002</v>
      </c>
      <c r="G232" s="129">
        <f t="shared" si="20"/>
        <v>3.5325845991528637E-3</v>
      </c>
      <c r="H232" s="128">
        <f t="shared" si="21"/>
        <v>246355.50999999978</v>
      </c>
      <c r="I232" s="128">
        <v>1413627.91</v>
      </c>
      <c r="J232" s="128">
        <v>5977357.2999999998</v>
      </c>
      <c r="K232" s="129">
        <f t="shared" si="22"/>
        <v>3.5202513729168166E-3</v>
      </c>
      <c r="L232" s="80">
        <f t="shared" si="23"/>
        <v>273642.70000000019</v>
      </c>
      <c r="M232" s="80">
        <v>27287.19000000041</v>
      </c>
    </row>
    <row r="233" spans="1:13">
      <c r="A233" s="760" t="s">
        <v>910</v>
      </c>
      <c r="B233" s="127" t="s">
        <v>911</v>
      </c>
      <c r="C233" s="128">
        <v>374000</v>
      </c>
      <c r="D233" s="128">
        <v>374000</v>
      </c>
      <c r="E233" s="128">
        <v>-95.980000000000018</v>
      </c>
      <c r="F233" s="128">
        <v>363903.95</v>
      </c>
      <c r="G233" s="129">
        <f t="shared" si="20"/>
        <v>2.140878600692801E-4</v>
      </c>
      <c r="H233" s="128">
        <f t="shared" si="21"/>
        <v>10096.049999999988</v>
      </c>
      <c r="I233" s="128">
        <v>80032.909999999989</v>
      </c>
      <c r="J233" s="128">
        <v>316016.63</v>
      </c>
      <c r="K233" s="129">
        <f t="shared" si="22"/>
        <v>1.8611200900137687E-4</v>
      </c>
      <c r="L233" s="584">
        <f t="shared" si="23"/>
        <v>57983.369999999995</v>
      </c>
      <c r="M233" s="584">
        <v>47887.320000000007</v>
      </c>
    </row>
    <row r="234" spans="1:13">
      <c r="A234" s="126" t="s">
        <v>285</v>
      </c>
      <c r="B234" s="127" t="s">
        <v>286</v>
      </c>
      <c r="C234" s="128">
        <v>0</v>
      </c>
      <c r="D234" s="128">
        <v>0</v>
      </c>
      <c r="E234" s="128">
        <v>0</v>
      </c>
      <c r="F234" s="128">
        <v>0</v>
      </c>
      <c r="G234" s="129">
        <f t="shared" si="20"/>
        <v>0</v>
      </c>
      <c r="H234" s="128">
        <f t="shared" si="21"/>
        <v>0</v>
      </c>
      <c r="I234" s="128">
        <v>0</v>
      </c>
      <c r="J234" s="128">
        <v>0</v>
      </c>
      <c r="K234" s="129">
        <f t="shared" si="22"/>
        <v>0</v>
      </c>
      <c r="L234" s="80">
        <f t="shared" si="23"/>
        <v>0</v>
      </c>
      <c r="M234" s="80">
        <v>0</v>
      </c>
    </row>
    <row r="235" spans="1:13">
      <c r="A235" s="126" t="s">
        <v>287</v>
      </c>
      <c r="B235" s="127" t="s">
        <v>288</v>
      </c>
      <c r="C235" s="128">
        <v>2030000</v>
      </c>
      <c r="D235" s="128">
        <v>3130000</v>
      </c>
      <c r="E235" s="128">
        <v>153549.07</v>
      </c>
      <c r="F235" s="128">
        <v>1893400.86</v>
      </c>
      <c r="G235" s="129">
        <f t="shared" si="20"/>
        <v>1.113904200190008E-3</v>
      </c>
      <c r="H235" s="128">
        <f t="shared" si="21"/>
        <v>1236599.1399999999</v>
      </c>
      <c r="I235" s="128">
        <v>307098.14</v>
      </c>
      <c r="J235" s="128">
        <v>1725718.2000000002</v>
      </c>
      <c r="K235" s="129">
        <f t="shared" si="22"/>
        <v>1.0163290494308477E-3</v>
      </c>
      <c r="L235" s="80">
        <f t="shared" si="23"/>
        <v>1404281.7999999998</v>
      </c>
      <c r="M235" s="80">
        <v>167682.65999999992</v>
      </c>
    </row>
    <row r="236" spans="1:13">
      <c r="A236" s="126" t="s">
        <v>289</v>
      </c>
      <c r="B236" s="127" t="s">
        <v>290</v>
      </c>
      <c r="C236" s="128">
        <v>0</v>
      </c>
      <c r="D236" s="128">
        <v>0</v>
      </c>
      <c r="E236" s="128">
        <v>0</v>
      </c>
      <c r="F236" s="128">
        <v>0</v>
      </c>
      <c r="G236" s="129">
        <f t="shared" si="20"/>
        <v>0</v>
      </c>
      <c r="H236" s="128">
        <f t="shared" si="21"/>
        <v>0</v>
      </c>
      <c r="I236" s="128">
        <v>0</v>
      </c>
      <c r="J236" s="128">
        <v>0</v>
      </c>
      <c r="K236" s="129">
        <f t="shared" si="22"/>
        <v>0</v>
      </c>
      <c r="L236" s="80">
        <f t="shared" si="23"/>
        <v>0</v>
      </c>
      <c r="M236" s="80">
        <v>0</v>
      </c>
    </row>
    <row r="237" spans="1:13" s="29" customFormat="1">
      <c r="A237" s="27">
        <v>27</v>
      </c>
      <c r="B237" s="122" t="s">
        <v>291</v>
      </c>
      <c r="C237" s="118">
        <v>7395000</v>
      </c>
      <c r="D237" s="118">
        <v>8755000</v>
      </c>
      <c r="E237" s="118">
        <v>2074005.19</v>
      </c>
      <c r="F237" s="118">
        <v>8665337.1300000008</v>
      </c>
      <c r="G237" s="123">
        <f t="shared" si="20"/>
        <v>5.0978932296298993E-3</v>
      </c>
      <c r="H237" s="118">
        <f t="shared" si="21"/>
        <v>89662.86999999918</v>
      </c>
      <c r="I237" s="118">
        <v>2082913.07</v>
      </c>
      <c r="J237" s="118">
        <v>8659245.0099999998</v>
      </c>
      <c r="K237" s="123">
        <f t="shared" si="22"/>
        <v>5.0996983457682202E-3</v>
      </c>
      <c r="L237" s="77">
        <f t="shared" si="23"/>
        <v>95754.990000000224</v>
      </c>
      <c r="M237" s="77">
        <v>6092.1200000010431</v>
      </c>
    </row>
    <row r="238" spans="1:13">
      <c r="A238" s="126" t="s">
        <v>292</v>
      </c>
      <c r="B238" s="127" t="s">
        <v>154</v>
      </c>
      <c r="C238" s="128">
        <v>7395000</v>
      </c>
      <c r="D238" s="128">
        <v>8755000</v>
      </c>
      <c r="E238" s="128">
        <v>2074005.19</v>
      </c>
      <c r="F238" s="128">
        <v>8665337.1300000008</v>
      </c>
      <c r="G238" s="129">
        <f t="shared" si="20"/>
        <v>5.0978932296298993E-3</v>
      </c>
      <c r="H238" s="128">
        <f t="shared" si="21"/>
        <v>89662.86999999918</v>
      </c>
      <c r="I238" s="128">
        <v>2082913.07</v>
      </c>
      <c r="J238" s="128">
        <v>8659245.0099999998</v>
      </c>
      <c r="K238" s="129">
        <f t="shared" si="22"/>
        <v>5.0996983457682202E-3</v>
      </c>
      <c r="L238" s="80">
        <f t="shared" si="23"/>
        <v>95754.990000000224</v>
      </c>
      <c r="M238" s="80">
        <v>6092.1200000010431</v>
      </c>
    </row>
    <row r="239" spans="1:13">
      <c r="A239" s="126" t="s">
        <v>294</v>
      </c>
      <c r="B239" s="127" t="s">
        <v>295</v>
      </c>
      <c r="C239" s="128">
        <v>0</v>
      </c>
      <c r="D239" s="128">
        <v>0</v>
      </c>
      <c r="E239" s="128">
        <v>0</v>
      </c>
      <c r="F239" s="128">
        <v>0</v>
      </c>
      <c r="G239" s="129">
        <f t="shared" si="20"/>
        <v>0</v>
      </c>
      <c r="H239" s="128">
        <f t="shared" si="21"/>
        <v>0</v>
      </c>
      <c r="I239" s="128">
        <v>0</v>
      </c>
      <c r="J239" s="128">
        <v>0</v>
      </c>
      <c r="K239" s="129">
        <f t="shared" si="22"/>
        <v>0</v>
      </c>
      <c r="L239" s="170">
        <f t="shared" si="23"/>
        <v>0</v>
      </c>
      <c r="M239" s="131">
        <v>0</v>
      </c>
    </row>
    <row r="240" spans="1:13">
      <c r="A240" s="126" t="s">
        <v>298</v>
      </c>
      <c r="B240" s="127" t="s">
        <v>299</v>
      </c>
      <c r="C240" s="128">
        <v>0</v>
      </c>
      <c r="D240" s="128">
        <v>0</v>
      </c>
      <c r="E240" s="128">
        <v>0</v>
      </c>
      <c r="F240" s="128">
        <v>0</v>
      </c>
      <c r="G240" s="129">
        <f t="shared" si="20"/>
        <v>0</v>
      </c>
      <c r="H240" s="128">
        <f t="shared" si="21"/>
        <v>0</v>
      </c>
      <c r="I240" s="128">
        <v>0</v>
      </c>
      <c r="J240" s="128">
        <v>0</v>
      </c>
      <c r="K240" s="129">
        <f t="shared" si="22"/>
        <v>0</v>
      </c>
      <c r="L240" s="170">
        <f t="shared" si="23"/>
        <v>0</v>
      </c>
      <c r="M240" s="131">
        <v>0</v>
      </c>
    </row>
    <row r="241" spans="1:13" s="29" customFormat="1">
      <c r="A241" s="27">
        <v>28</v>
      </c>
      <c r="B241" s="122" t="s">
        <v>300</v>
      </c>
      <c r="C241" s="118">
        <v>55105000</v>
      </c>
      <c r="D241" s="118">
        <v>53030722</v>
      </c>
      <c r="E241" s="118">
        <v>9015629.9700000007</v>
      </c>
      <c r="F241" s="118">
        <v>52302685.689999998</v>
      </c>
      <c r="G241" s="123">
        <f t="shared" si="20"/>
        <v>3.0770125070772817E-2</v>
      </c>
      <c r="H241" s="118">
        <f t="shared" si="21"/>
        <v>728036.31000000238</v>
      </c>
      <c r="I241" s="118">
        <v>9015629.9700000007</v>
      </c>
      <c r="J241" s="118">
        <v>52302685.689999998</v>
      </c>
      <c r="K241" s="123">
        <f t="shared" si="22"/>
        <v>3.0802676143763273E-2</v>
      </c>
      <c r="L241" s="171">
        <f t="shared" si="23"/>
        <v>728036.31000000238</v>
      </c>
      <c r="M241" s="125">
        <v>0</v>
      </c>
    </row>
    <row r="242" spans="1:13">
      <c r="A242" s="126" t="s">
        <v>301</v>
      </c>
      <c r="B242" s="127" t="s">
        <v>302</v>
      </c>
      <c r="C242" s="128">
        <v>0</v>
      </c>
      <c r="D242" s="128">
        <v>0</v>
      </c>
      <c r="E242" s="128">
        <v>0</v>
      </c>
      <c r="F242" s="128">
        <v>0</v>
      </c>
      <c r="G242" s="129">
        <f t="shared" si="20"/>
        <v>0</v>
      </c>
      <c r="H242" s="128">
        <f t="shared" si="21"/>
        <v>0</v>
      </c>
      <c r="I242" s="128">
        <v>0</v>
      </c>
      <c r="J242" s="128">
        <v>0</v>
      </c>
      <c r="K242" s="129">
        <f t="shared" si="22"/>
        <v>0</v>
      </c>
      <c r="L242" s="170">
        <f t="shared" si="23"/>
        <v>0</v>
      </c>
      <c r="M242" s="125">
        <v>0</v>
      </c>
    </row>
    <row r="243" spans="1:13">
      <c r="A243" s="126" t="s">
        <v>303</v>
      </c>
      <c r="B243" s="127" t="s">
        <v>304</v>
      </c>
      <c r="C243" s="128">
        <v>55105000</v>
      </c>
      <c r="D243" s="128">
        <v>52995000</v>
      </c>
      <c r="E243" s="128">
        <v>9015629.9700000007</v>
      </c>
      <c r="F243" s="128">
        <v>52266963.689999998</v>
      </c>
      <c r="G243" s="129">
        <f t="shared" si="20"/>
        <v>3.0749109507360015E-2</v>
      </c>
      <c r="H243" s="128">
        <f t="shared" si="21"/>
        <v>728036.31000000238</v>
      </c>
      <c r="I243" s="128">
        <v>9015629.9700000007</v>
      </c>
      <c r="J243" s="128">
        <v>52266963.689999998</v>
      </c>
      <c r="K243" s="129">
        <f t="shared" si="22"/>
        <v>3.0781638348424629E-2</v>
      </c>
      <c r="L243" s="170">
        <f t="shared" si="23"/>
        <v>728036.31000000238</v>
      </c>
      <c r="M243" s="125">
        <v>0</v>
      </c>
    </row>
    <row r="244" spans="1:13">
      <c r="A244" s="126" t="s">
        <v>305</v>
      </c>
      <c r="B244" s="127" t="s">
        <v>306</v>
      </c>
      <c r="C244" s="128">
        <v>0</v>
      </c>
      <c r="D244" s="128">
        <v>0</v>
      </c>
      <c r="E244" s="128">
        <v>0</v>
      </c>
      <c r="F244" s="128">
        <v>0</v>
      </c>
      <c r="G244" s="129">
        <f t="shared" si="20"/>
        <v>0</v>
      </c>
      <c r="H244" s="128">
        <f t="shared" si="21"/>
        <v>0</v>
      </c>
      <c r="I244" s="128">
        <v>0</v>
      </c>
      <c r="J244" s="128">
        <v>0</v>
      </c>
      <c r="K244" s="129">
        <f t="shared" si="22"/>
        <v>0</v>
      </c>
      <c r="L244" s="170">
        <f t="shared" si="23"/>
        <v>0</v>
      </c>
      <c r="M244" s="125">
        <v>0</v>
      </c>
    </row>
    <row r="245" spans="1:13">
      <c r="A245" s="126" t="s">
        <v>307</v>
      </c>
      <c r="B245" s="127" t="s">
        <v>275</v>
      </c>
      <c r="C245" s="128">
        <v>0</v>
      </c>
      <c r="D245" s="128">
        <v>35722</v>
      </c>
      <c r="E245" s="128">
        <v>0</v>
      </c>
      <c r="F245" s="128">
        <v>35722</v>
      </c>
      <c r="G245" s="129">
        <f t="shared" si="20"/>
        <v>2.101556341280391E-5</v>
      </c>
      <c r="H245" s="128">
        <f t="shared" si="21"/>
        <v>0</v>
      </c>
      <c r="I245" s="128">
        <v>0</v>
      </c>
      <c r="J245" s="128">
        <v>35722</v>
      </c>
      <c r="K245" s="129">
        <f t="shared" si="22"/>
        <v>2.1037795338641465E-5</v>
      </c>
      <c r="L245" s="170">
        <f t="shared" si="23"/>
        <v>0</v>
      </c>
      <c r="M245" s="125">
        <v>0</v>
      </c>
    </row>
    <row r="246" spans="1:13" s="29" customFormat="1">
      <c r="A246" s="27">
        <v>99</v>
      </c>
      <c r="B246" s="122" t="s">
        <v>107</v>
      </c>
      <c r="C246" s="118">
        <v>0</v>
      </c>
      <c r="D246" s="118">
        <v>0</v>
      </c>
      <c r="E246" s="118">
        <v>0</v>
      </c>
      <c r="F246" s="118">
        <v>0</v>
      </c>
      <c r="G246" s="123">
        <f t="shared" si="20"/>
        <v>0</v>
      </c>
      <c r="H246" s="118">
        <f t="shared" si="21"/>
        <v>0</v>
      </c>
      <c r="I246" s="118">
        <v>0</v>
      </c>
      <c r="J246" s="118">
        <v>0</v>
      </c>
      <c r="K246" s="123">
        <f t="shared" si="22"/>
        <v>0</v>
      </c>
      <c r="L246" s="171">
        <f t="shared" si="23"/>
        <v>0</v>
      </c>
      <c r="M246" s="125">
        <v>0</v>
      </c>
    </row>
    <row r="247" spans="1:13">
      <c r="A247" s="126" t="s">
        <v>311</v>
      </c>
      <c r="B247" s="127" t="s">
        <v>107</v>
      </c>
      <c r="C247" s="128">
        <v>0</v>
      </c>
      <c r="D247" s="128">
        <v>0</v>
      </c>
      <c r="E247" s="128">
        <v>0</v>
      </c>
      <c r="F247" s="128">
        <v>0</v>
      </c>
      <c r="G247" s="129">
        <f t="shared" si="20"/>
        <v>0</v>
      </c>
      <c r="H247" s="128">
        <f t="shared" si="21"/>
        <v>0</v>
      </c>
      <c r="I247" s="128">
        <v>0</v>
      </c>
      <c r="J247" s="128">
        <v>0</v>
      </c>
      <c r="K247" s="129">
        <f t="shared" si="22"/>
        <v>0</v>
      </c>
      <c r="L247" s="170">
        <f t="shared" si="23"/>
        <v>0</v>
      </c>
      <c r="M247" s="125">
        <v>0</v>
      </c>
    </row>
    <row r="248" spans="1:13" s="29" customFormat="1">
      <c r="A248" s="27">
        <v>77</v>
      </c>
      <c r="B248" s="122" t="s">
        <v>310</v>
      </c>
      <c r="C248" s="118">
        <v>0</v>
      </c>
      <c r="D248" s="118">
        <v>0</v>
      </c>
      <c r="E248" s="118">
        <v>0</v>
      </c>
      <c r="F248" s="118">
        <v>0</v>
      </c>
      <c r="G248" s="123">
        <f t="shared" si="20"/>
        <v>0</v>
      </c>
      <c r="H248" s="118">
        <f t="shared" si="21"/>
        <v>0</v>
      </c>
      <c r="I248" s="118">
        <v>0</v>
      </c>
      <c r="J248" s="118">
        <v>0</v>
      </c>
      <c r="K248" s="123">
        <f t="shared" si="22"/>
        <v>0</v>
      </c>
      <c r="L248" s="171">
        <f t="shared" si="23"/>
        <v>0</v>
      </c>
      <c r="M248" s="125">
        <v>0</v>
      </c>
    </row>
    <row r="249" spans="1:13">
      <c r="A249" s="139">
        <v>77777</v>
      </c>
      <c r="B249" s="172" t="s">
        <v>310</v>
      </c>
      <c r="C249" s="128">
        <v>0</v>
      </c>
      <c r="D249" s="128">
        <v>0</v>
      </c>
      <c r="E249" s="128">
        <v>0</v>
      </c>
      <c r="F249" s="128">
        <v>0</v>
      </c>
      <c r="G249" s="129">
        <f t="shared" si="20"/>
        <v>0</v>
      </c>
      <c r="H249" s="128">
        <f t="shared" si="21"/>
        <v>0</v>
      </c>
      <c r="I249" s="128">
        <v>0</v>
      </c>
      <c r="J249" s="128">
        <v>0</v>
      </c>
      <c r="K249" s="141">
        <f t="shared" si="22"/>
        <v>0</v>
      </c>
      <c r="L249" s="173">
        <f t="shared" si="23"/>
        <v>0</v>
      </c>
      <c r="M249" s="143">
        <v>0</v>
      </c>
    </row>
    <row r="250" spans="1:13">
      <c r="A250" s="160"/>
      <c r="B250" s="161" t="s">
        <v>313</v>
      </c>
      <c r="C250" s="162">
        <f>C141</f>
        <v>1642000000</v>
      </c>
      <c r="D250" s="162">
        <f>D141</f>
        <v>1706372906.79</v>
      </c>
      <c r="E250" s="162">
        <f>E141</f>
        <v>329937106.17000008</v>
      </c>
      <c r="F250" s="162">
        <f>F141</f>
        <v>1699787880.9300001</v>
      </c>
      <c r="G250" s="174">
        <f>F250/$F$250</f>
        <v>1</v>
      </c>
      <c r="H250" s="162">
        <f>H141</f>
        <v>6585025.8599998951</v>
      </c>
      <c r="I250" s="162">
        <f>I141</f>
        <v>331173702.61000007</v>
      </c>
      <c r="J250" s="162">
        <f>J141</f>
        <v>1697991611.05</v>
      </c>
      <c r="K250" s="174">
        <f>J250/$J$250</f>
        <v>1</v>
      </c>
      <c r="L250" s="164">
        <f>D250-J250</f>
        <v>8381295.7400000095</v>
      </c>
      <c r="M250" s="165">
        <v>0</v>
      </c>
    </row>
    <row r="251" spans="1:13" ht="12" thickBot="1">
      <c r="A251" s="149"/>
      <c r="B251" s="149"/>
      <c r="C251" s="175"/>
      <c r="D251" s="175"/>
      <c r="E251" s="175"/>
      <c r="F251" s="175"/>
      <c r="G251" s="176"/>
      <c r="H251" s="175"/>
      <c r="I251" s="175"/>
      <c r="J251" s="175"/>
      <c r="K251" s="176"/>
      <c r="L251" s="177"/>
      <c r="M251" s="175"/>
    </row>
    <row r="252" spans="1:13" s="55" customFormat="1" ht="16.5" customHeight="1" thickBot="1">
      <c r="A252" s="987" t="s">
        <v>320</v>
      </c>
      <c r="B252" s="988"/>
      <c r="C252" s="988"/>
      <c r="D252" s="988"/>
      <c r="E252" s="988"/>
      <c r="F252" s="988"/>
      <c r="G252" s="988"/>
      <c r="H252" s="988"/>
      <c r="I252" s="988"/>
      <c r="J252" s="988"/>
      <c r="K252" s="988"/>
      <c r="L252" s="988"/>
      <c r="M252" s="989"/>
    </row>
    <row r="253" spans="1:13">
      <c r="A253" s="149"/>
      <c r="B253" s="149"/>
      <c r="C253" s="175"/>
      <c r="D253" s="175"/>
      <c r="E253" s="175"/>
      <c r="F253" s="175"/>
      <c r="G253" s="176"/>
      <c r="H253" s="175"/>
      <c r="I253" s="175"/>
      <c r="J253" s="175"/>
      <c r="K253" s="176"/>
      <c r="L253" s="177"/>
      <c r="M253" s="175"/>
    </row>
    <row r="254" spans="1:13" ht="20.25" customHeight="1">
      <c r="A254" s="984" t="s">
        <v>321</v>
      </c>
      <c r="B254" s="985"/>
      <c r="C254" s="968" t="s">
        <v>81</v>
      </c>
      <c r="D254" s="968" t="s">
        <v>82</v>
      </c>
      <c r="E254" s="970" t="s">
        <v>83</v>
      </c>
      <c r="F254" s="990"/>
      <c r="G254" s="971"/>
      <c r="H254" s="6" t="s">
        <v>140</v>
      </c>
      <c r="I254" s="970" t="s">
        <v>85</v>
      </c>
      <c r="J254" s="990"/>
      <c r="K254" s="971"/>
      <c r="L254" s="69" t="s">
        <v>140</v>
      </c>
      <c r="M254" s="991" t="s">
        <v>317</v>
      </c>
    </row>
    <row r="255" spans="1:13" ht="14.25" customHeight="1">
      <c r="A255" s="984"/>
      <c r="B255" s="985"/>
      <c r="C255" s="969"/>
      <c r="D255" s="969"/>
      <c r="E255" s="6" t="s">
        <v>10</v>
      </c>
      <c r="F255" s="6" t="str">
        <f>F139</f>
        <v>JAN a DEZ /  2024</v>
      </c>
      <c r="G255" s="6" t="s">
        <v>11</v>
      </c>
      <c r="H255" s="113"/>
      <c r="I255" s="6" t="s">
        <v>10</v>
      </c>
      <c r="J255" s="6" t="str">
        <f>F255</f>
        <v>JAN a DEZ /  2024</v>
      </c>
      <c r="K255" s="6" t="s">
        <v>11</v>
      </c>
      <c r="L255" s="70"/>
      <c r="M255" s="992"/>
    </row>
    <row r="256" spans="1:13" ht="16.5">
      <c r="A256" s="984"/>
      <c r="B256" s="985"/>
      <c r="C256" s="986"/>
      <c r="D256" s="7" t="s">
        <v>12</v>
      </c>
      <c r="E256" s="7"/>
      <c r="F256" s="7" t="s">
        <v>13</v>
      </c>
      <c r="G256" s="114" t="s">
        <v>142</v>
      </c>
      <c r="H256" s="7" t="s">
        <v>143</v>
      </c>
      <c r="I256" s="7"/>
      <c r="J256" s="7" t="s">
        <v>90</v>
      </c>
      <c r="K256" s="114" t="s">
        <v>144</v>
      </c>
      <c r="L256" s="8" t="s">
        <v>145</v>
      </c>
      <c r="M256" s="8" t="s">
        <v>92</v>
      </c>
    </row>
    <row r="257" spans="1:13">
      <c r="A257" s="178"/>
      <c r="B257" s="179"/>
      <c r="C257" s="180"/>
      <c r="D257" s="180"/>
      <c r="E257" s="180"/>
      <c r="F257" s="180"/>
      <c r="G257" s="181"/>
      <c r="H257" s="180"/>
      <c r="I257" s="180"/>
      <c r="J257" s="180"/>
      <c r="K257" s="181"/>
      <c r="L257" s="182"/>
      <c r="M257" s="148"/>
    </row>
    <row r="258" spans="1:13">
      <c r="A258" s="149"/>
      <c r="B258" s="64" t="s">
        <v>322</v>
      </c>
      <c r="C258" s="145">
        <f>C11</f>
        <v>11063758000</v>
      </c>
      <c r="D258" s="145">
        <f>D11</f>
        <v>13946407746.680002</v>
      </c>
      <c r="E258" s="145">
        <f>E11</f>
        <v>2301334236.2499995</v>
      </c>
      <c r="F258" s="145">
        <f>F11</f>
        <v>12593746263.370003</v>
      </c>
      <c r="G258" s="146">
        <f>F258/$F$131</f>
        <v>0.8810799439963668</v>
      </c>
      <c r="H258" s="145">
        <f>D258-F258</f>
        <v>1352661483.3099995</v>
      </c>
      <c r="I258" s="145">
        <f>I11</f>
        <v>2296928051.1199999</v>
      </c>
      <c r="J258" s="145">
        <f>J11</f>
        <v>11134906468.290001</v>
      </c>
      <c r="K258" s="146">
        <f>J258/$J$261</f>
        <v>0.86768447777329127</v>
      </c>
      <c r="L258" s="147">
        <f t="shared" ref="L258:M258" si="24">L11</f>
        <v>2811501278.3900013</v>
      </c>
      <c r="M258" s="125">
        <f t="shared" si="24"/>
        <v>1458839795.0800018</v>
      </c>
    </row>
    <row r="259" spans="1:13">
      <c r="A259" s="149"/>
      <c r="B259" s="64" t="s">
        <v>318</v>
      </c>
      <c r="C259" s="145">
        <f>C141</f>
        <v>1642000000</v>
      </c>
      <c r="D259" s="145">
        <f>D141</f>
        <v>1706372906.79</v>
      </c>
      <c r="E259" s="145">
        <f>E141</f>
        <v>329937106.17000008</v>
      </c>
      <c r="F259" s="145">
        <f>F141</f>
        <v>1699787880.9300001</v>
      </c>
      <c r="G259" s="146">
        <f>F259/$F$131</f>
        <v>0.11892005600363323</v>
      </c>
      <c r="H259" s="145">
        <f>D259-F259</f>
        <v>6585025.8599998951</v>
      </c>
      <c r="I259" s="145">
        <f>I141</f>
        <v>331173702.61000007</v>
      </c>
      <c r="J259" s="145">
        <f>J141</f>
        <v>1697991611.05</v>
      </c>
      <c r="K259" s="146">
        <f>J259/$J$261</f>
        <v>0.13231552222670875</v>
      </c>
      <c r="L259" s="147">
        <f t="shared" ref="L259:M259" si="25">L141</f>
        <v>8381295.7400000095</v>
      </c>
      <c r="M259" s="125">
        <f t="shared" si="25"/>
        <v>1796269.8800001144</v>
      </c>
    </row>
    <row r="260" spans="1:13">
      <c r="A260" s="183"/>
      <c r="B260" s="184"/>
      <c r="C260" s="156"/>
      <c r="D260" s="156"/>
      <c r="E260" s="156"/>
      <c r="F260" s="156"/>
      <c r="G260" s="157"/>
      <c r="H260" s="156"/>
      <c r="I260" s="156"/>
      <c r="J260" s="156"/>
      <c r="K260" s="157"/>
      <c r="L260" s="158"/>
      <c r="M260" s="148"/>
    </row>
    <row r="261" spans="1:13">
      <c r="A261" s="160"/>
      <c r="B261" s="161" t="s">
        <v>313</v>
      </c>
      <c r="C261" s="162">
        <f>C258+C259</f>
        <v>12705758000</v>
      </c>
      <c r="D261" s="162">
        <f t="shared" ref="D261:I261" si="26">D258+D259</f>
        <v>15652780653.470001</v>
      </c>
      <c r="E261" s="162">
        <f t="shared" si="26"/>
        <v>2631271342.4199996</v>
      </c>
      <c r="F261" s="162">
        <f t="shared" si="26"/>
        <v>14293534144.300003</v>
      </c>
      <c r="G261" s="174">
        <f>SUM(G258:G259)</f>
        <v>1</v>
      </c>
      <c r="H261" s="162">
        <f t="shared" si="26"/>
        <v>1359246509.1699994</v>
      </c>
      <c r="I261" s="162">
        <f t="shared" si="26"/>
        <v>2628101753.73</v>
      </c>
      <c r="J261" s="162">
        <f>J258+J259</f>
        <v>12832898079.34</v>
      </c>
      <c r="K261" s="174">
        <f>SUM(K258:K259)</f>
        <v>1</v>
      </c>
      <c r="L261" s="164">
        <f>SUM(L258:L259)</f>
        <v>2819882574.1300011</v>
      </c>
      <c r="M261" s="165">
        <f>M258+M259</f>
        <v>1460636064.9600019</v>
      </c>
    </row>
    <row r="262" spans="1:13">
      <c r="A262" s="55" t="str">
        <f>'RREO - Anexo 1 - Bal_Orç'!A112</f>
        <v>FONTE:  Sistema de Gestão Pública</v>
      </c>
      <c r="B262" s="185"/>
      <c r="D262" s="26"/>
      <c r="K262" s="26"/>
    </row>
    <row r="263" spans="1:13">
      <c r="A263" s="55" t="s">
        <v>323</v>
      </c>
      <c r="B263" s="185"/>
      <c r="C263" s="26"/>
      <c r="D263" s="26"/>
      <c r="K263" s="26"/>
      <c r="M263" s="107"/>
    </row>
    <row r="264" spans="1:13">
      <c r="A264" s="978" t="s">
        <v>324</v>
      </c>
      <c r="B264" s="978"/>
      <c r="C264" s="978"/>
      <c r="D264" s="978"/>
      <c r="E264" s="978"/>
      <c r="F264" s="978"/>
      <c r="G264" s="978"/>
      <c r="K264" s="26"/>
      <c r="M264" s="107"/>
    </row>
    <row r="265" spans="1:13" ht="23.25" customHeight="1">
      <c r="A265" s="979" t="s">
        <v>325</v>
      </c>
      <c r="B265" s="979"/>
      <c r="C265" s="979"/>
      <c r="D265" s="979"/>
      <c r="E265" s="979"/>
      <c r="F265" s="979"/>
      <c r="G265" s="979"/>
      <c r="H265" s="979"/>
      <c r="I265" s="979"/>
      <c r="J265" s="979"/>
      <c r="K265" s="979"/>
      <c r="L265" s="979"/>
      <c r="M265" s="979"/>
    </row>
    <row r="266" spans="1:13" ht="32.25" customHeight="1">
      <c r="A266" s="979" t="s">
        <v>326</v>
      </c>
      <c r="B266" s="979"/>
      <c r="C266" s="979"/>
      <c r="D266" s="979"/>
      <c r="E266" s="979"/>
      <c r="F266" s="979"/>
      <c r="G266" s="979"/>
      <c r="H266" s="979"/>
      <c r="I266" s="979"/>
      <c r="J266" s="979"/>
      <c r="K266" s="979"/>
      <c r="L266" s="979"/>
      <c r="M266" s="979"/>
    </row>
    <row r="267" spans="1:13">
      <c r="A267" s="186"/>
      <c r="B267" s="186"/>
      <c r="C267" s="186"/>
      <c r="D267" s="186"/>
      <c r="E267" s="186"/>
      <c r="F267" s="186"/>
      <c r="G267" s="186"/>
      <c r="K267" s="26"/>
      <c r="M267" s="107"/>
    </row>
    <row r="268" spans="1:13">
      <c r="D268" s="980"/>
      <c r="E268" s="980"/>
      <c r="F268" s="980"/>
      <c r="G268" s="980"/>
      <c r="H268" s="980"/>
      <c r="I268" s="980"/>
      <c r="J268" s="980"/>
      <c r="K268" s="26"/>
    </row>
    <row r="269" spans="1:13">
      <c r="A269" s="2" t="s">
        <v>122</v>
      </c>
      <c r="C269" s="62"/>
      <c r="D269" s="58"/>
      <c r="E269" s="58"/>
      <c r="J269" s="62"/>
      <c r="K269" s="26"/>
      <c r="M269" s="58"/>
    </row>
    <row r="270" spans="1:13">
      <c r="A270" s="2" t="s">
        <v>122</v>
      </c>
      <c r="C270" s="62"/>
      <c r="D270" s="58"/>
      <c r="E270" s="58"/>
      <c r="J270" s="62"/>
      <c r="K270" s="26"/>
      <c r="M270" s="58"/>
    </row>
    <row r="271" spans="1:13">
      <c r="A271" s="2" t="s">
        <v>122</v>
      </c>
      <c r="C271" s="62"/>
      <c r="D271" s="58"/>
      <c r="E271" s="58"/>
      <c r="J271" s="62"/>
      <c r="K271" s="26"/>
      <c r="M271" s="58"/>
    </row>
    <row r="272" spans="1:13">
      <c r="A272" s="2" t="s">
        <v>122</v>
      </c>
      <c r="K272" s="26"/>
    </row>
    <row r="273" spans="1:13">
      <c r="K273" s="26"/>
    </row>
    <row r="274" spans="1:13" ht="12" thickBot="1"/>
    <row r="275" spans="1:13" ht="17.25" customHeight="1" thickBot="1">
      <c r="A275" s="981" t="s">
        <v>327</v>
      </c>
      <c r="B275" s="982"/>
      <c r="C275" s="982"/>
      <c r="D275" s="982"/>
      <c r="E275" s="982"/>
      <c r="F275" s="982"/>
      <c r="G275" s="982"/>
      <c r="H275" s="982"/>
      <c r="I275" s="982"/>
      <c r="J275" s="982"/>
      <c r="K275" s="982"/>
      <c r="L275" s="982"/>
      <c r="M275" s="983"/>
    </row>
    <row r="276" spans="1:13">
      <c r="A276" s="9"/>
      <c r="B276" s="9"/>
      <c r="C276" s="9"/>
      <c r="D276" s="9"/>
      <c r="E276" s="9"/>
      <c r="F276" s="9"/>
      <c r="G276" s="9"/>
      <c r="H276" s="9"/>
      <c r="I276" s="9"/>
      <c r="J276" s="9"/>
      <c r="K276" s="9"/>
      <c r="L276" s="9"/>
      <c r="M276" s="9"/>
    </row>
    <row r="277" spans="1:13">
      <c r="A277" s="984" t="s">
        <v>139</v>
      </c>
      <c r="B277" s="985"/>
      <c r="C277" s="968" t="s">
        <v>81</v>
      </c>
      <c r="D277" s="968" t="s">
        <v>82</v>
      </c>
      <c r="E277" s="964" t="s">
        <v>83</v>
      </c>
      <c r="F277" s="964"/>
      <c r="G277" s="968" t="s">
        <v>11</v>
      </c>
      <c r="H277" s="6" t="s">
        <v>140</v>
      </c>
      <c r="I277" s="964" t="s">
        <v>85</v>
      </c>
      <c r="J277" s="964"/>
      <c r="K277" s="968" t="s">
        <v>11</v>
      </c>
      <c r="L277" s="69" t="s">
        <v>140</v>
      </c>
      <c r="M277" s="962" t="s">
        <v>328</v>
      </c>
    </row>
    <row r="278" spans="1:13">
      <c r="A278" s="984"/>
      <c r="B278" s="985"/>
      <c r="C278" s="969"/>
      <c r="D278" s="969"/>
      <c r="E278" s="6" t="s">
        <v>10</v>
      </c>
      <c r="F278" s="6" t="str">
        <f>F139</f>
        <v>JAN a DEZ /  2024</v>
      </c>
      <c r="G278" s="969"/>
      <c r="H278" s="113"/>
      <c r="I278" s="6" t="s">
        <v>10</v>
      </c>
      <c r="J278" s="6" t="str">
        <f>F278</f>
        <v>JAN a DEZ /  2024</v>
      </c>
      <c r="K278" s="969"/>
      <c r="L278" s="70"/>
      <c r="M278" s="963"/>
    </row>
    <row r="279" spans="1:13">
      <c r="A279" s="984"/>
      <c r="B279" s="985"/>
      <c r="C279" s="986"/>
      <c r="D279" s="7" t="s">
        <v>12</v>
      </c>
      <c r="E279" s="7" t="s">
        <v>13</v>
      </c>
      <c r="F279" s="7" t="s">
        <v>329</v>
      </c>
      <c r="G279" s="7"/>
      <c r="H279" s="7" t="s">
        <v>143</v>
      </c>
      <c r="I279" s="7" t="s">
        <v>90</v>
      </c>
      <c r="J279" s="7" t="s">
        <v>91</v>
      </c>
      <c r="K279" s="7"/>
      <c r="L279" s="8" t="s">
        <v>145</v>
      </c>
      <c r="M279" s="8" t="s">
        <v>330</v>
      </c>
    </row>
    <row r="280" spans="1:13" ht="12">
      <c r="A280" s="71"/>
      <c r="B280" s="187" t="s">
        <v>331</v>
      </c>
      <c r="C280" s="73">
        <f>C392+C387+C381+C374+C372+C360+C353+C343+C335+C330+C325+C319+C316+C308+C301+C299+C288+C284+C282+C356+C341+C370</f>
        <v>12705758000</v>
      </c>
      <c r="D280" s="73">
        <f t="shared" ref="D280:J280" si="27">D392+D387+D381+D374+D372+D360+D353+D343+D335+D330+D325+D319+D316+D308+D301+D299+D288+D284+D282+D356+D341+D370</f>
        <v>15652780653.469999</v>
      </c>
      <c r="E280" s="73">
        <f t="shared" si="27"/>
        <v>2631271342.4199996</v>
      </c>
      <c r="F280" s="73">
        <f t="shared" si="27"/>
        <v>14293534144.300003</v>
      </c>
      <c r="G280" s="30">
        <f>F280/$F$131*100</f>
        <v>100</v>
      </c>
      <c r="H280" s="30">
        <f>D280-F280</f>
        <v>1359246509.1699963</v>
      </c>
      <c r="I280" s="73">
        <f t="shared" si="27"/>
        <v>2628101753.7300005</v>
      </c>
      <c r="J280" s="73">
        <f t="shared" si="27"/>
        <v>12832898079.339998</v>
      </c>
      <c r="K280" s="30">
        <f>J280/$J$131*100</f>
        <v>99.999999999999986</v>
      </c>
      <c r="L280" s="30">
        <f>D280-J280</f>
        <v>2819882574.1300011</v>
      </c>
      <c r="M280" s="74">
        <v>0</v>
      </c>
    </row>
    <row r="281" spans="1:13">
      <c r="A281" s="67"/>
      <c r="B281" s="117"/>
      <c r="C281" s="68"/>
      <c r="D281" s="68"/>
      <c r="E281" s="68"/>
      <c r="F281" s="68"/>
      <c r="G281" s="68"/>
      <c r="H281" s="68"/>
      <c r="I281" s="68"/>
      <c r="J281" s="68"/>
      <c r="K281" s="68"/>
      <c r="L281" s="68"/>
      <c r="M281" s="120"/>
    </row>
    <row r="282" spans="1:13">
      <c r="A282" s="121" t="s">
        <v>147</v>
      </c>
      <c r="B282" s="122" t="s">
        <v>148</v>
      </c>
      <c r="C282" s="118">
        <f t="shared" ref="C282:F283" si="28">SUMIF($A$8:$A$250,$A282,C$8:C$250)</f>
        <v>195000000</v>
      </c>
      <c r="D282" s="118">
        <f t="shared" si="28"/>
        <v>195000000</v>
      </c>
      <c r="E282" s="118">
        <f t="shared" si="28"/>
        <v>34554471.560000002</v>
      </c>
      <c r="F282" s="118">
        <f t="shared" si="28"/>
        <v>177009194.69999999</v>
      </c>
      <c r="G282" s="30">
        <f t="shared" ref="G282:G346" si="29">F282/$F$131*100</f>
        <v>1.2383864823983226</v>
      </c>
      <c r="H282" s="30">
        <f t="shared" ref="H282:H346" si="30">D282-F282</f>
        <v>17990805.300000012</v>
      </c>
      <c r="I282" s="118">
        <f>SUMIF($A$8:$A$250,$A282,I$8:I$250)</f>
        <v>37185057.399999999</v>
      </c>
      <c r="J282" s="118">
        <f>SUMIF($A$8:$A$250,$A282,J$8:J$250)</f>
        <v>172140518.81999999</v>
      </c>
      <c r="K282" s="30">
        <f t="shared" ref="K282:K346" si="31">J282/$J$131*100</f>
        <v>1.3414001868925716</v>
      </c>
      <c r="L282" s="30">
        <f t="shared" ref="L282:L346" si="32">D282-J282</f>
        <v>22859481.180000007</v>
      </c>
      <c r="M282" s="125">
        <v>0</v>
      </c>
    </row>
    <row r="283" spans="1:13">
      <c r="A283" s="126" t="s">
        <v>149</v>
      </c>
      <c r="B283" s="127" t="s">
        <v>150</v>
      </c>
      <c r="C283" s="128">
        <f t="shared" si="28"/>
        <v>195000000</v>
      </c>
      <c r="D283" s="128">
        <f t="shared" si="28"/>
        <v>195000000</v>
      </c>
      <c r="E283" s="128">
        <f t="shared" si="28"/>
        <v>34554471.560000002</v>
      </c>
      <c r="F283" s="128">
        <f t="shared" si="28"/>
        <v>177009194.69999999</v>
      </c>
      <c r="G283" s="17">
        <f t="shared" si="29"/>
        <v>1.2383864823983226</v>
      </c>
      <c r="H283" s="17">
        <f t="shared" si="30"/>
        <v>17990805.300000012</v>
      </c>
      <c r="I283" s="128">
        <f>SUMIF($A$8:$A$250,$A283,I$8:I$250)</f>
        <v>37185057.399999999</v>
      </c>
      <c r="J283" s="128">
        <f>SUMIF($A$8:$A$250,$A283,J$8:J$250)</f>
        <v>172140518.81999999</v>
      </c>
      <c r="K283" s="17">
        <f t="shared" si="31"/>
        <v>1.3414001868925716</v>
      </c>
      <c r="L283" s="17">
        <f t="shared" si="32"/>
        <v>22859481.180000007</v>
      </c>
      <c r="M283" s="131" t="s">
        <v>330</v>
      </c>
    </row>
    <row r="284" spans="1:13">
      <c r="A284" s="132">
        <v>3</v>
      </c>
      <c r="B284" s="122" t="s">
        <v>151</v>
      </c>
      <c r="C284" s="118">
        <f>SUM(C285:C287)</f>
        <v>86995000</v>
      </c>
      <c r="D284" s="118">
        <f>SUM(D285:D287)</f>
        <v>86795000</v>
      </c>
      <c r="E284" s="118">
        <f>SUM(E285:E287)</f>
        <v>16294353.890000001</v>
      </c>
      <c r="F284" s="118">
        <f>SUM(F285:F287)</f>
        <v>84488063.449999988</v>
      </c>
      <c r="G284" s="30">
        <f t="shared" si="29"/>
        <v>0.59109288575556573</v>
      </c>
      <c r="H284" s="30">
        <f t="shared" si="30"/>
        <v>2306936.5500000119</v>
      </c>
      <c r="I284" s="118">
        <f>SUM(I285:I287)</f>
        <v>16476204.42</v>
      </c>
      <c r="J284" s="118">
        <f>SUM(J285:J287)</f>
        <v>83386399.109999999</v>
      </c>
      <c r="K284" s="30">
        <f t="shared" si="31"/>
        <v>0.64978618698956103</v>
      </c>
      <c r="L284" s="30">
        <f t="shared" si="32"/>
        <v>3408600.8900000006</v>
      </c>
      <c r="M284" s="125">
        <v>1460636064.9600048</v>
      </c>
    </row>
    <row r="285" spans="1:13">
      <c r="A285" s="133">
        <v>3062</v>
      </c>
      <c r="B285" s="127" t="s">
        <v>152</v>
      </c>
      <c r="C285" s="128">
        <f t="shared" ref="C285:F304" si="33">SUMIF($A$8:$A$250,$A285,C$8:C$250)</f>
        <v>4185000</v>
      </c>
      <c r="D285" s="128">
        <f t="shared" si="33"/>
        <v>4185000</v>
      </c>
      <c r="E285" s="128">
        <f t="shared" si="33"/>
        <v>421825.21</v>
      </c>
      <c r="F285" s="128">
        <f t="shared" si="33"/>
        <v>4122603.2399999998</v>
      </c>
      <c r="G285" s="17">
        <f t="shared" si="29"/>
        <v>2.8842434616802016E-2</v>
      </c>
      <c r="H285" s="17">
        <f t="shared" si="30"/>
        <v>62396.760000000242</v>
      </c>
      <c r="I285" s="128">
        <f t="shared" ref="I285:J304" si="34">SUMIF($A$8:$A$250,$A285,I$8:I$250)</f>
        <v>597959.25</v>
      </c>
      <c r="J285" s="128">
        <f t="shared" si="34"/>
        <v>3083247.41</v>
      </c>
      <c r="K285" s="17">
        <f t="shared" si="31"/>
        <v>2.4026119360862037E-2</v>
      </c>
      <c r="L285" s="17">
        <f t="shared" si="32"/>
        <v>1101752.5899999999</v>
      </c>
      <c r="M285" s="131">
        <v>0</v>
      </c>
    </row>
    <row r="286" spans="1:13">
      <c r="A286" s="133">
        <v>3092</v>
      </c>
      <c r="B286" s="127" t="s">
        <v>153</v>
      </c>
      <c r="C286" s="128">
        <f t="shared" si="33"/>
        <v>22690000</v>
      </c>
      <c r="D286" s="128">
        <f t="shared" si="33"/>
        <v>22690000</v>
      </c>
      <c r="E286" s="128">
        <f t="shared" si="33"/>
        <v>3673875.86</v>
      </c>
      <c r="F286" s="128">
        <f t="shared" si="33"/>
        <v>21019425.479999997</v>
      </c>
      <c r="G286" s="17">
        <f t="shared" si="29"/>
        <v>0.14705548164504967</v>
      </c>
      <c r="H286" s="17">
        <f t="shared" si="30"/>
        <v>1670574.5200000033</v>
      </c>
      <c r="I286" s="128">
        <f t="shared" si="34"/>
        <v>3672087.3499999996</v>
      </c>
      <c r="J286" s="128">
        <f t="shared" si="34"/>
        <v>20957116.969999999</v>
      </c>
      <c r="K286" s="17">
        <f t="shared" si="31"/>
        <v>0.16330774888440344</v>
      </c>
      <c r="L286" s="17">
        <f t="shared" si="32"/>
        <v>1732883.0300000012</v>
      </c>
      <c r="M286" s="131">
        <v>4868675.8799999952</v>
      </c>
    </row>
    <row r="287" spans="1:13">
      <c r="A287" s="133">
        <v>3122</v>
      </c>
      <c r="B287" s="127" t="s">
        <v>154</v>
      </c>
      <c r="C287" s="128">
        <f t="shared" si="33"/>
        <v>60120000</v>
      </c>
      <c r="D287" s="128">
        <f t="shared" si="33"/>
        <v>59920000</v>
      </c>
      <c r="E287" s="128">
        <f t="shared" si="33"/>
        <v>12198652.82</v>
      </c>
      <c r="F287" s="128">
        <f t="shared" si="33"/>
        <v>59346034.729999997</v>
      </c>
      <c r="G287" s="17">
        <f t="shared" si="29"/>
        <v>0.41519496949371404</v>
      </c>
      <c r="H287" s="17">
        <f t="shared" si="30"/>
        <v>573965.27000000328</v>
      </c>
      <c r="I287" s="128">
        <f t="shared" si="34"/>
        <v>12206157.82</v>
      </c>
      <c r="J287" s="128">
        <f t="shared" si="34"/>
        <v>59346034.729999997</v>
      </c>
      <c r="K287" s="17">
        <f t="shared" si="31"/>
        <v>0.46245231874429554</v>
      </c>
      <c r="L287" s="17">
        <f t="shared" si="32"/>
        <v>573965.27000000328</v>
      </c>
      <c r="M287" s="131">
        <v>4868675.8799999952</v>
      </c>
    </row>
    <row r="288" spans="1:13">
      <c r="A288" s="121" t="s">
        <v>155</v>
      </c>
      <c r="B288" s="122" t="s">
        <v>156</v>
      </c>
      <c r="C288" s="118">
        <f t="shared" si="33"/>
        <v>923149000</v>
      </c>
      <c r="D288" s="118">
        <f t="shared" si="33"/>
        <v>1075444210.47</v>
      </c>
      <c r="E288" s="118">
        <f t="shared" si="33"/>
        <v>212581411.82999995</v>
      </c>
      <c r="F288" s="118">
        <f t="shared" si="33"/>
        <v>1013971574.3000003</v>
      </c>
      <c r="G288" s="30">
        <f t="shared" si="29"/>
        <v>7.0939178796753595</v>
      </c>
      <c r="H288" s="30">
        <f t="shared" si="30"/>
        <v>61472636.169999719</v>
      </c>
      <c r="I288" s="118">
        <f t="shared" si="34"/>
        <v>213446657.96000007</v>
      </c>
      <c r="J288" s="118">
        <f t="shared" si="34"/>
        <v>928112611.94999981</v>
      </c>
      <c r="K288" s="30">
        <f t="shared" si="31"/>
        <v>7.2322916165304179</v>
      </c>
      <c r="L288" s="30">
        <f t="shared" si="32"/>
        <v>147331598.52000022</v>
      </c>
      <c r="M288" s="125">
        <v>1101664.3399999887</v>
      </c>
    </row>
    <row r="289" spans="1:13">
      <c r="A289" s="126" t="s">
        <v>157</v>
      </c>
      <c r="B289" s="127" t="s">
        <v>158</v>
      </c>
      <c r="C289" s="128">
        <f t="shared" si="33"/>
        <v>10000</v>
      </c>
      <c r="D289" s="128">
        <f t="shared" si="33"/>
        <v>10000</v>
      </c>
      <c r="E289" s="128">
        <f t="shared" si="33"/>
        <v>0</v>
      </c>
      <c r="F289" s="128">
        <f t="shared" si="33"/>
        <v>0</v>
      </c>
      <c r="G289" s="17">
        <f t="shared" si="29"/>
        <v>0</v>
      </c>
      <c r="H289" s="17">
        <f t="shared" si="30"/>
        <v>10000</v>
      </c>
      <c r="I289" s="128">
        <f t="shared" si="34"/>
        <v>0</v>
      </c>
      <c r="J289" s="128">
        <f t="shared" si="34"/>
        <v>0</v>
      </c>
      <c r="K289" s="17">
        <f t="shared" si="31"/>
        <v>0</v>
      </c>
      <c r="L289" s="17">
        <f t="shared" si="32"/>
        <v>10000</v>
      </c>
      <c r="M289" s="131">
        <v>1039355.8299999996</v>
      </c>
    </row>
    <row r="290" spans="1:13">
      <c r="A290" s="126" t="s">
        <v>159</v>
      </c>
      <c r="B290" s="127" t="s">
        <v>154</v>
      </c>
      <c r="C290" s="128">
        <f t="shared" si="33"/>
        <v>766222000</v>
      </c>
      <c r="D290" s="128">
        <f t="shared" si="33"/>
        <v>878780207.6400001</v>
      </c>
      <c r="E290" s="128">
        <f t="shared" si="33"/>
        <v>174904772.16999996</v>
      </c>
      <c r="F290" s="128">
        <f t="shared" si="33"/>
        <v>839343355.34000015</v>
      </c>
      <c r="G290" s="17">
        <f t="shared" si="29"/>
        <v>5.8721891091904288</v>
      </c>
      <c r="H290" s="17">
        <f t="shared" si="30"/>
        <v>39436852.299999952</v>
      </c>
      <c r="I290" s="128">
        <f t="shared" si="34"/>
        <v>176847568.08000001</v>
      </c>
      <c r="J290" s="128">
        <f t="shared" si="34"/>
        <v>809340484.08999991</v>
      </c>
      <c r="K290" s="17">
        <f t="shared" si="31"/>
        <v>6.3067631261949879</v>
      </c>
      <c r="L290" s="17">
        <f t="shared" si="32"/>
        <v>69439723.550000191</v>
      </c>
      <c r="M290" s="131">
        <v>62308.509999997914</v>
      </c>
    </row>
    <row r="291" spans="1:13">
      <c r="A291" s="126" t="s">
        <v>160</v>
      </c>
      <c r="B291" s="127" t="s">
        <v>161</v>
      </c>
      <c r="C291" s="128">
        <f t="shared" si="33"/>
        <v>0</v>
      </c>
      <c r="D291" s="128">
        <f t="shared" si="33"/>
        <v>0</v>
      </c>
      <c r="E291" s="128">
        <f t="shared" si="33"/>
        <v>0</v>
      </c>
      <c r="F291" s="128">
        <f t="shared" si="33"/>
        <v>0</v>
      </c>
      <c r="G291" s="17">
        <f t="shared" si="29"/>
        <v>0</v>
      </c>
      <c r="H291" s="17">
        <f t="shared" si="30"/>
        <v>0</v>
      </c>
      <c r="I291" s="128">
        <f t="shared" si="34"/>
        <v>0</v>
      </c>
      <c r="J291" s="128">
        <f t="shared" si="34"/>
        <v>0</v>
      </c>
      <c r="K291" s="17">
        <f t="shared" si="31"/>
        <v>0</v>
      </c>
      <c r="L291" s="17">
        <f t="shared" si="32"/>
        <v>0</v>
      </c>
      <c r="M291" s="131">
        <v>0</v>
      </c>
    </row>
    <row r="292" spans="1:13">
      <c r="A292" s="126" t="s">
        <v>162</v>
      </c>
      <c r="B292" s="127" t="s">
        <v>163</v>
      </c>
      <c r="C292" s="128">
        <f t="shared" si="33"/>
        <v>4455000</v>
      </c>
      <c r="D292" s="128">
        <f t="shared" si="33"/>
        <v>4038300</v>
      </c>
      <c r="E292" s="128">
        <f t="shared" si="33"/>
        <v>727228.22</v>
      </c>
      <c r="F292" s="128">
        <f t="shared" si="33"/>
        <v>3786072.9099999997</v>
      </c>
      <c r="G292" s="17">
        <f t="shared" si="29"/>
        <v>2.6488011094931447E-2</v>
      </c>
      <c r="H292" s="17">
        <f t="shared" si="30"/>
        <v>252227.09000000032</v>
      </c>
      <c r="I292" s="128">
        <f t="shared" si="34"/>
        <v>733521.35000000009</v>
      </c>
      <c r="J292" s="128">
        <f t="shared" si="34"/>
        <v>3692883.1800000006</v>
      </c>
      <c r="K292" s="17">
        <f t="shared" si="31"/>
        <v>2.8776689078091132E-2</v>
      </c>
      <c r="L292" s="17">
        <f t="shared" si="32"/>
        <v>345416.81999999937</v>
      </c>
      <c r="M292" s="131">
        <v>85858962.350000501</v>
      </c>
    </row>
    <row r="293" spans="1:13">
      <c r="A293" s="126" t="s">
        <v>164</v>
      </c>
      <c r="B293" s="127" t="s">
        <v>165</v>
      </c>
      <c r="C293" s="128">
        <f t="shared" si="33"/>
        <v>0</v>
      </c>
      <c r="D293" s="128">
        <f t="shared" si="33"/>
        <v>0</v>
      </c>
      <c r="E293" s="128">
        <f t="shared" si="33"/>
        <v>0</v>
      </c>
      <c r="F293" s="128">
        <f t="shared" si="33"/>
        <v>0</v>
      </c>
      <c r="G293" s="17">
        <f t="shared" si="29"/>
        <v>0</v>
      </c>
      <c r="H293" s="17">
        <f t="shared" si="30"/>
        <v>0</v>
      </c>
      <c r="I293" s="128">
        <f t="shared" si="34"/>
        <v>0</v>
      </c>
      <c r="J293" s="128">
        <f t="shared" si="34"/>
        <v>0</v>
      </c>
      <c r="K293" s="17">
        <f t="shared" si="31"/>
        <v>0</v>
      </c>
      <c r="L293" s="17">
        <f t="shared" si="32"/>
        <v>0</v>
      </c>
      <c r="M293" s="131">
        <v>0</v>
      </c>
    </row>
    <row r="294" spans="1:13">
      <c r="A294" s="126" t="s">
        <v>166</v>
      </c>
      <c r="B294" s="127" t="s">
        <v>167</v>
      </c>
      <c r="C294" s="128">
        <f t="shared" si="33"/>
        <v>118998000</v>
      </c>
      <c r="D294" s="128">
        <f t="shared" si="33"/>
        <v>154175642.12</v>
      </c>
      <c r="E294" s="128">
        <f t="shared" si="33"/>
        <v>30762012.150000006</v>
      </c>
      <c r="F294" s="128">
        <f t="shared" si="33"/>
        <v>139595374.71000001</v>
      </c>
      <c r="G294" s="17">
        <f t="shared" si="29"/>
        <v>0.97663302372050564</v>
      </c>
      <c r="H294" s="17">
        <f t="shared" si="30"/>
        <v>14580267.409999996</v>
      </c>
      <c r="I294" s="128">
        <f t="shared" si="34"/>
        <v>31737774.109999999</v>
      </c>
      <c r="J294" s="128">
        <f t="shared" si="34"/>
        <v>90183594.349999994</v>
      </c>
      <c r="K294" s="17">
        <f t="shared" si="31"/>
        <v>0.70275314112553255</v>
      </c>
      <c r="L294" s="17">
        <f t="shared" si="32"/>
        <v>63992047.770000011</v>
      </c>
      <c r="M294" s="131">
        <v>30002871.250000238</v>
      </c>
    </row>
    <row r="295" spans="1:13">
      <c r="A295" s="126" t="s">
        <v>168</v>
      </c>
      <c r="B295" s="127" t="s">
        <v>169</v>
      </c>
      <c r="C295" s="128">
        <f t="shared" si="33"/>
        <v>2144000</v>
      </c>
      <c r="D295" s="128">
        <f t="shared" si="33"/>
        <v>4448000</v>
      </c>
      <c r="E295" s="128">
        <f t="shared" si="33"/>
        <v>75229.289999999994</v>
      </c>
      <c r="F295" s="128">
        <f t="shared" si="33"/>
        <v>2771901.9399999995</v>
      </c>
      <c r="G295" s="17">
        <f t="shared" si="29"/>
        <v>1.9392698208968721E-2</v>
      </c>
      <c r="H295" s="17">
        <f t="shared" si="30"/>
        <v>1676098.0600000005</v>
      </c>
      <c r="I295" s="128">
        <f t="shared" si="34"/>
        <v>518373.05</v>
      </c>
      <c r="J295" s="128">
        <f t="shared" si="34"/>
        <v>2472949.94</v>
      </c>
      <c r="K295" s="17">
        <f t="shared" si="31"/>
        <v>1.9270393364857027E-2</v>
      </c>
      <c r="L295" s="17">
        <f t="shared" si="32"/>
        <v>1975050.06</v>
      </c>
      <c r="M295" s="131">
        <v>0</v>
      </c>
    </row>
    <row r="296" spans="1:13">
      <c r="A296" s="126" t="s">
        <v>170</v>
      </c>
      <c r="B296" s="127" t="s">
        <v>171</v>
      </c>
      <c r="C296" s="128">
        <f t="shared" si="33"/>
        <v>12165000</v>
      </c>
      <c r="D296" s="128">
        <f t="shared" si="33"/>
        <v>14420500</v>
      </c>
      <c r="E296" s="128">
        <f t="shared" si="33"/>
        <v>1039145</v>
      </c>
      <c r="F296" s="128">
        <f t="shared" si="33"/>
        <v>9186756.1900000013</v>
      </c>
      <c r="G296" s="17">
        <f t="shared" si="29"/>
        <v>6.4272111412442462E-2</v>
      </c>
      <c r="H296" s="17">
        <f t="shared" si="30"/>
        <v>5233743.8099999987</v>
      </c>
      <c r="I296" s="128">
        <f t="shared" si="34"/>
        <v>962245.91</v>
      </c>
      <c r="J296" s="128">
        <f t="shared" si="34"/>
        <v>8165395.6600000001</v>
      </c>
      <c r="K296" s="17">
        <f t="shared" si="31"/>
        <v>6.3628617709866123E-2</v>
      </c>
      <c r="L296" s="17">
        <f t="shared" si="32"/>
        <v>6255104.3399999999</v>
      </c>
      <c r="M296" s="131">
        <v>93189.72999999905</v>
      </c>
    </row>
    <row r="297" spans="1:13">
      <c r="A297" s="126" t="s">
        <v>172</v>
      </c>
      <c r="B297" s="127" t="s">
        <v>173</v>
      </c>
      <c r="C297" s="128">
        <f t="shared" si="33"/>
        <v>18530000</v>
      </c>
      <c r="D297" s="128">
        <f t="shared" si="33"/>
        <v>18946560.710000001</v>
      </c>
      <c r="E297" s="128">
        <f t="shared" si="33"/>
        <v>4993025</v>
      </c>
      <c r="F297" s="128">
        <f t="shared" si="33"/>
        <v>18663113.210000001</v>
      </c>
      <c r="G297" s="17">
        <f t="shared" si="29"/>
        <v>0.13057031956958318</v>
      </c>
      <c r="H297" s="17">
        <f t="shared" si="30"/>
        <v>283447.5</v>
      </c>
      <c r="I297" s="128">
        <f t="shared" si="34"/>
        <v>2517175.46</v>
      </c>
      <c r="J297" s="128">
        <f t="shared" si="34"/>
        <v>13632304.73</v>
      </c>
      <c r="K297" s="17">
        <f t="shared" si="31"/>
        <v>0.10622935400653563</v>
      </c>
      <c r="L297" s="17">
        <f t="shared" si="32"/>
        <v>5314255.9800000004</v>
      </c>
      <c r="M297" s="131">
        <v>0</v>
      </c>
    </row>
    <row r="298" spans="1:13">
      <c r="A298" s="126" t="s">
        <v>174</v>
      </c>
      <c r="B298" s="127" t="s">
        <v>175</v>
      </c>
      <c r="C298" s="128">
        <f t="shared" si="33"/>
        <v>625000</v>
      </c>
      <c r="D298" s="128">
        <f t="shared" si="33"/>
        <v>625000</v>
      </c>
      <c r="E298" s="128">
        <f t="shared" si="33"/>
        <v>80000</v>
      </c>
      <c r="F298" s="128">
        <f t="shared" si="33"/>
        <v>625000</v>
      </c>
      <c r="G298" s="17">
        <f t="shared" si="29"/>
        <v>4.3726064784981008E-3</v>
      </c>
      <c r="H298" s="17">
        <f t="shared" si="30"/>
        <v>0</v>
      </c>
      <c r="I298" s="128">
        <f t="shared" si="34"/>
        <v>130000</v>
      </c>
      <c r="J298" s="128">
        <f t="shared" si="34"/>
        <v>625000</v>
      </c>
      <c r="K298" s="17">
        <f t="shared" si="31"/>
        <v>4.8702950505482697E-3</v>
      </c>
      <c r="L298" s="17">
        <f t="shared" si="32"/>
        <v>0</v>
      </c>
      <c r="M298" s="131">
        <v>49411780.360000014</v>
      </c>
    </row>
    <row r="299" spans="1:13">
      <c r="A299" s="121" t="s">
        <v>176</v>
      </c>
      <c r="B299" s="122" t="s">
        <v>177</v>
      </c>
      <c r="C299" s="118">
        <f t="shared" si="33"/>
        <v>0</v>
      </c>
      <c r="D299" s="118">
        <f t="shared" si="33"/>
        <v>0</v>
      </c>
      <c r="E299" s="118">
        <f t="shared" si="33"/>
        <v>0</v>
      </c>
      <c r="F299" s="118">
        <f t="shared" si="33"/>
        <v>0</v>
      </c>
      <c r="G299" s="30">
        <f t="shared" si="29"/>
        <v>0</v>
      </c>
      <c r="H299" s="30">
        <f t="shared" si="30"/>
        <v>0</v>
      </c>
      <c r="I299" s="118">
        <f t="shared" si="34"/>
        <v>0</v>
      </c>
      <c r="J299" s="118">
        <f t="shared" si="34"/>
        <v>0</v>
      </c>
      <c r="K299" s="30">
        <f t="shared" si="31"/>
        <v>0</v>
      </c>
      <c r="L299" s="30">
        <f t="shared" si="32"/>
        <v>0</v>
      </c>
      <c r="M299" s="125">
        <v>298951.99999999953</v>
      </c>
    </row>
    <row r="300" spans="1:13">
      <c r="A300" s="126" t="s">
        <v>178</v>
      </c>
      <c r="B300" s="127" t="s">
        <v>179</v>
      </c>
      <c r="C300" s="128">
        <f t="shared" si="33"/>
        <v>0</v>
      </c>
      <c r="D300" s="128">
        <f t="shared" si="33"/>
        <v>0</v>
      </c>
      <c r="E300" s="128">
        <f t="shared" si="33"/>
        <v>0</v>
      </c>
      <c r="F300" s="128">
        <f t="shared" si="33"/>
        <v>0</v>
      </c>
      <c r="G300" s="17">
        <f t="shared" si="29"/>
        <v>0</v>
      </c>
      <c r="H300" s="17">
        <f t="shared" si="30"/>
        <v>0</v>
      </c>
      <c r="I300" s="128">
        <f t="shared" si="34"/>
        <v>0</v>
      </c>
      <c r="J300" s="128">
        <f t="shared" si="34"/>
        <v>0</v>
      </c>
      <c r="K300" s="17">
        <f t="shared" si="31"/>
        <v>0</v>
      </c>
      <c r="L300" s="17">
        <f t="shared" si="32"/>
        <v>0</v>
      </c>
      <c r="M300" s="131">
        <v>1021360.5300000012</v>
      </c>
    </row>
    <row r="301" spans="1:13">
      <c r="A301" s="121" t="s">
        <v>180</v>
      </c>
      <c r="B301" s="122" t="s">
        <v>181</v>
      </c>
      <c r="C301" s="118">
        <f t="shared" si="33"/>
        <v>238906000</v>
      </c>
      <c r="D301" s="118">
        <f t="shared" si="33"/>
        <v>235165132.00999999</v>
      </c>
      <c r="E301" s="118">
        <f t="shared" si="33"/>
        <v>44682548.57</v>
      </c>
      <c r="F301" s="118">
        <f t="shared" si="33"/>
        <v>226969274.39999998</v>
      </c>
      <c r="G301" s="30">
        <f t="shared" si="29"/>
        <v>1.5879157114583247</v>
      </c>
      <c r="H301" s="30">
        <f t="shared" si="30"/>
        <v>8195857.6100000143</v>
      </c>
      <c r="I301" s="118">
        <f t="shared" si="34"/>
        <v>45903858.839999996</v>
      </c>
      <c r="J301" s="118">
        <f t="shared" si="34"/>
        <v>222614055.74000001</v>
      </c>
      <c r="K301" s="30">
        <f t="shared" si="31"/>
        <v>1.734713814164798</v>
      </c>
      <c r="L301" s="30">
        <f t="shared" si="32"/>
        <v>12551076.269999981</v>
      </c>
      <c r="M301" s="125">
        <v>5030808.4800000004</v>
      </c>
    </row>
    <row r="302" spans="1:13">
      <c r="A302" s="126" t="s">
        <v>182</v>
      </c>
      <c r="B302" s="127" t="s">
        <v>154</v>
      </c>
      <c r="C302" s="128">
        <f t="shared" si="33"/>
        <v>220775000</v>
      </c>
      <c r="D302" s="128">
        <f t="shared" si="33"/>
        <v>215464000</v>
      </c>
      <c r="E302" s="128">
        <f t="shared" si="33"/>
        <v>43174607.829999998</v>
      </c>
      <c r="F302" s="128">
        <f t="shared" si="33"/>
        <v>213962925.42999995</v>
      </c>
      <c r="G302" s="17">
        <f t="shared" si="29"/>
        <v>1.4969210782297979</v>
      </c>
      <c r="H302" s="17">
        <f t="shared" si="30"/>
        <v>1501074.5700000525</v>
      </c>
      <c r="I302" s="128">
        <f t="shared" si="34"/>
        <v>43720523.729999997</v>
      </c>
      <c r="J302" s="128">
        <f t="shared" si="34"/>
        <v>213085232.98000002</v>
      </c>
      <c r="K302" s="17">
        <f t="shared" si="31"/>
        <v>1.6604607288438704</v>
      </c>
      <c r="L302" s="17">
        <f t="shared" si="32"/>
        <v>2378767.0199999809</v>
      </c>
      <c r="M302" s="131">
        <v>0</v>
      </c>
    </row>
    <row r="303" spans="1:13">
      <c r="A303" s="126" t="s">
        <v>183</v>
      </c>
      <c r="B303" s="127" t="s">
        <v>184</v>
      </c>
      <c r="C303" s="128">
        <f t="shared" si="33"/>
        <v>13347000</v>
      </c>
      <c r="D303" s="128">
        <f t="shared" si="33"/>
        <v>13794307.869999999</v>
      </c>
      <c r="E303" s="128">
        <f t="shared" si="33"/>
        <v>964525.27000000014</v>
      </c>
      <c r="F303" s="128">
        <f t="shared" si="33"/>
        <v>8604412.5800000001</v>
      </c>
      <c r="G303" s="17">
        <f t="shared" si="29"/>
        <v>6.0197936305565691E-2</v>
      </c>
      <c r="H303" s="17">
        <f t="shared" si="30"/>
        <v>5189895.2899999991</v>
      </c>
      <c r="I303" s="128">
        <f t="shared" si="34"/>
        <v>1379587.96</v>
      </c>
      <c r="J303" s="128">
        <f t="shared" si="34"/>
        <v>6615730.9299999997</v>
      </c>
      <c r="K303" s="17">
        <f t="shared" si="31"/>
        <v>5.1552898566620958E-2</v>
      </c>
      <c r="L303" s="17">
        <f t="shared" si="32"/>
        <v>7178576.9399999995</v>
      </c>
      <c r="M303" s="131">
        <v>0</v>
      </c>
    </row>
    <row r="304" spans="1:13">
      <c r="A304" s="126" t="s">
        <v>185</v>
      </c>
      <c r="B304" s="127" t="s">
        <v>186</v>
      </c>
      <c r="C304" s="128">
        <f t="shared" si="33"/>
        <v>690000</v>
      </c>
      <c r="D304" s="128">
        <f t="shared" si="33"/>
        <v>1007500</v>
      </c>
      <c r="E304" s="128">
        <f t="shared" si="33"/>
        <v>100158.11</v>
      </c>
      <c r="F304" s="128">
        <f t="shared" si="33"/>
        <v>628179.65</v>
      </c>
      <c r="G304" s="17">
        <f t="shared" si="29"/>
        <v>4.3948518516010717E-3</v>
      </c>
      <c r="H304" s="17">
        <f t="shared" si="30"/>
        <v>379320.35</v>
      </c>
      <c r="I304" s="128">
        <f t="shared" si="34"/>
        <v>205591.78999999998</v>
      </c>
      <c r="J304" s="128">
        <f t="shared" si="34"/>
        <v>519399.69000000006</v>
      </c>
      <c r="K304" s="17">
        <f t="shared" si="31"/>
        <v>4.0474075831412899E-3</v>
      </c>
      <c r="L304" s="17">
        <f t="shared" si="32"/>
        <v>488100.30999999994</v>
      </c>
      <c r="M304" s="131">
        <v>0</v>
      </c>
    </row>
    <row r="305" spans="1:13">
      <c r="A305" s="126" t="s">
        <v>187</v>
      </c>
      <c r="B305" s="127" t="s">
        <v>188</v>
      </c>
      <c r="C305" s="128">
        <f t="shared" ref="C305:F324" si="35">SUMIF($A$8:$A$250,$A305,C$8:C$250)</f>
        <v>0</v>
      </c>
      <c r="D305" s="128">
        <f t="shared" si="35"/>
        <v>0</v>
      </c>
      <c r="E305" s="128">
        <f t="shared" si="35"/>
        <v>0</v>
      </c>
      <c r="F305" s="128">
        <f t="shared" si="35"/>
        <v>0</v>
      </c>
      <c r="G305" s="17">
        <f t="shared" si="29"/>
        <v>0</v>
      </c>
      <c r="H305" s="17">
        <f t="shared" si="30"/>
        <v>0</v>
      </c>
      <c r="I305" s="128">
        <f t="shared" ref="I305:J324" si="36">SUMIF($A$8:$A$250,$A305,I$8:I$250)</f>
        <v>0</v>
      </c>
      <c r="J305" s="128">
        <f t="shared" si="36"/>
        <v>0</v>
      </c>
      <c r="K305" s="17">
        <f t="shared" si="31"/>
        <v>0</v>
      </c>
      <c r="L305" s="17">
        <f t="shared" si="32"/>
        <v>0</v>
      </c>
      <c r="M305" s="131">
        <v>4355218.6599999666</v>
      </c>
    </row>
    <row r="306" spans="1:13">
      <c r="A306" s="126" t="s">
        <v>189</v>
      </c>
      <c r="B306" s="127" t="s">
        <v>175</v>
      </c>
      <c r="C306" s="128">
        <f t="shared" si="35"/>
        <v>55000</v>
      </c>
      <c r="D306" s="128">
        <f t="shared" si="35"/>
        <v>55000</v>
      </c>
      <c r="E306" s="128">
        <f t="shared" si="35"/>
        <v>27899.75</v>
      </c>
      <c r="F306" s="128">
        <f t="shared" si="35"/>
        <v>27899.75</v>
      </c>
      <c r="G306" s="17">
        <f t="shared" si="29"/>
        <v>1.951914041575638E-4</v>
      </c>
      <c r="H306" s="17">
        <f t="shared" si="30"/>
        <v>27100.25</v>
      </c>
      <c r="I306" s="128">
        <f t="shared" si="36"/>
        <v>0</v>
      </c>
      <c r="J306" s="128">
        <f t="shared" si="36"/>
        <v>0</v>
      </c>
      <c r="K306" s="17">
        <f t="shared" si="31"/>
        <v>0</v>
      </c>
      <c r="L306" s="17">
        <f t="shared" si="32"/>
        <v>55000</v>
      </c>
      <c r="M306" s="131">
        <v>877692.44999992847</v>
      </c>
    </row>
    <row r="307" spans="1:13">
      <c r="A307" s="126" t="s">
        <v>190</v>
      </c>
      <c r="B307" s="127" t="s">
        <v>191</v>
      </c>
      <c r="C307" s="128">
        <f t="shared" si="35"/>
        <v>4039000</v>
      </c>
      <c r="D307" s="128">
        <f t="shared" si="35"/>
        <v>4844324.1399999997</v>
      </c>
      <c r="E307" s="128">
        <f t="shared" si="35"/>
        <v>415357.61000000004</v>
      </c>
      <c r="F307" s="128">
        <f t="shared" si="35"/>
        <v>3745856.9899999998</v>
      </c>
      <c r="G307" s="17">
        <f t="shared" si="29"/>
        <v>2.6206653667202227E-2</v>
      </c>
      <c r="H307" s="17">
        <f t="shared" si="30"/>
        <v>1098467.1499999999</v>
      </c>
      <c r="I307" s="128">
        <f t="shared" si="36"/>
        <v>598155.36</v>
      </c>
      <c r="J307" s="128">
        <f t="shared" si="36"/>
        <v>2393692.14</v>
      </c>
      <c r="K307" s="17">
        <f t="shared" si="31"/>
        <v>1.8652779171165274E-2</v>
      </c>
      <c r="L307" s="17">
        <f t="shared" si="32"/>
        <v>2450631.9999999995</v>
      </c>
      <c r="M307" s="131">
        <v>1988681.6500000004</v>
      </c>
    </row>
    <row r="308" spans="1:13">
      <c r="A308" s="121" t="s">
        <v>192</v>
      </c>
      <c r="B308" s="122" t="s">
        <v>193</v>
      </c>
      <c r="C308" s="118">
        <f t="shared" si="35"/>
        <v>299424000</v>
      </c>
      <c r="D308" s="118">
        <f t="shared" si="35"/>
        <v>458534306.88</v>
      </c>
      <c r="E308" s="118">
        <f t="shared" si="35"/>
        <v>61378963.860000007</v>
      </c>
      <c r="F308" s="118">
        <f t="shared" si="35"/>
        <v>340933807.31999999</v>
      </c>
      <c r="G308" s="30">
        <f t="shared" si="29"/>
        <v>2.3852309994023284</v>
      </c>
      <c r="H308" s="30">
        <f t="shared" si="30"/>
        <v>117600499.56</v>
      </c>
      <c r="I308" s="118">
        <f t="shared" si="36"/>
        <v>61126171.060000002</v>
      </c>
      <c r="J308" s="118">
        <f t="shared" si="36"/>
        <v>325983318.03999996</v>
      </c>
      <c r="K308" s="30">
        <f t="shared" si="31"/>
        <v>2.5402159046584232</v>
      </c>
      <c r="L308" s="30">
        <f t="shared" si="32"/>
        <v>132550988.84000003</v>
      </c>
      <c r="M308" s="125">
        <v>108779.95999999996</v>
      </c>
    </row>
    <row r="309" spans="1:13">
      <c r="A309" s="126" t="s">
        <v>194</v>
      </c>
      <c r="B309" s="127" t="s">
        <v>154</v>
      </c>
      <c r="C309" s="128">
        <f t="shared" si="35"/>
        <v>13355000</v>
      </c>
      <c r="D309" s="128">
        <f t="shared" si="35"/>
        <v>13154295.669999998</v>
      </c>
      <c r="E309" s="128">
        <f t="shared" si="35"/>
        <v>2185325.08</v>
      </c>
      <c r="F309" s="128">
        <f t="shared" si="35"/>
        <v>12922589.010000002</v>
      </c>
      <c r="G309" s="17">
        <f t="shared" si="29"/>
        <v>9.0408634278550989E-2</v>
      </c>
      <c r="H309" s="17">
        <f t="shared" si="30"/>
        <v>231706.65999999642</v>
      </c>
      <c r="I309" s="128">
        <f t="shared" si="36"/>
        <v>2534051.2999999998</v>
      </c>
      <c r="J309" s="128">
        <f t="shared" si="36"/>
        <v>11420080.300000001</v>
      </c>
      <c r="K309" s="17">
        <f t="shared" si="31"/>
        <v>8.8990656899126094E-2</v>
      </c>
      <c r="L309" s="17">
        <f t="shared" si="32"/>
        <v>1734215.3699999973</v>
      </c>
      <c r="M309" s="131">
        <v>0</v>
      </c>
    </row>
    <row r="310" spans="1:13">
      <c r="A310" s="126" t="s">
        <v>195</v>
      </c>
      <c r="B310" s="127" t="s">
        <v>173</v>
      </c>
      <c r="C310" s="128">
        <f t="shared" si="35"/>
        <v>842000</v>
      </c>
      <c r="D310" s="128">
        <f t="shared" si="35"/>
        <v>1121910</v>
      </c>
      <c r="E310" s="128">
        <f t="shared" si="35"/>
        <v>406844.21</v>
      </c>
      <c r="F310" s="128">
        <f t="shared" si="35"/>
        <v>544247.71</v>
      </c>
      <c r="G310" s="17">
        <f t="shared" si="29"/>
        <v>3.8076497002460089E-3</v>
      </c>
      <c r="H310" s="17">
        <f t="shared" si="30"/>
        <v>577662.29</v>
      </c>
      <c r="I310" s="128">
        <f t="shared" si="36"/>
        <v>38891.61</v>
      </c>
      <c r="J310" s="128">
        <f t="shared" si="36"/>
        <v>161535.16999999998</v>
      </c>
      <c r="K310" s="17">
        <f t="shared" si="31"/>
        <v>1.2587583023047574E-3</v>
      </c>
      <c r="L310" s="17">
        <f t="shared" si="32"/>
        <v>960374.83000000007</v>
      </c>
      <c r="M310" s="131">
        <v>27899.75</v>
      </c>
    </row>
    <row r="311" spans="1:13">
      <c r="A311" s="126" t="s">
        <v>196</v>
      </c>
      <c r="B311" s="127" t="s">
        <v>197</v>
      </c>
      <c r="C311" s="128">
        <f t="shared" si="35"/>
        <v>12508000</v>
      </c>
      <c r="D311" s="128">
        <f t="shared" si="35"/>
        <v>59090179.380000003</v>
      </c>
      <c r="E311" s="128">
        <f t="shared" si="35"/>
        <v>2359115.4400000004</v>
      </c>
      <c r="F311" s="128">
        <f t="shared" si="35"/>
        <v>28740426.059999995</v>
      </c>
      <c r="G311" s="17">
        <f t="shared" si="29"/>
        <v>0.2010729170956026</v>
      </c>
      <c r="H311" s="17">
        <f t="shared" si="30"/>
        <v>30349753.320000008</v>
      </c>
      <c r="I311" s="128">
        <f t="shared" si="36"/>
        <v>2015946.8900000001</v>
      </c>
      <c r="J311" s="128">
        <f t="shared" si="36"/>
        <v>28209971.789999999</v>
      </c>
      <c r="K311" s="17">
        <f t="shared" si="31"/>
        <v>0.21982541757590929</v>
      </c>
      <c r="L311" s="17">
        <f t="shared" si="32"/>
        <v>30880207.590000004</v>
      </c>
      <c r="M311" s="131">
        <v>1352164.8499999996</v>
      </c>
    </row>
    <row r="312" spans="1:13">
      <c r="A312" s="126" t="s">
        <v>198</v>
      </c>
      <c r="B312" s="127" t="s">
        <v>199</v>
      </c>
      <c r="C312" s="128">
        <f t="shared" si="35"/>
        <v>4694000</v>
      </c>
      <c r="D312" s="128">
        <f t="shared" si="35"/>
        <v>10165291.129999999</v>
      </c>
      <c r="E312" s="128">
        <f t="shared" si="35"/>
        <v>1445702.48</v>
      </c>
      <c r="F312" s="128">
        <f t="shared" si="35"/>
        <v>4552709.25</v>
      </c>
      <c r="G312" s="17">
        <f t="shared" si="29"/>
        <v>3.1851529538029166E-2</v>
      </c>
      <c r="H312" s="17">
        <f t="shared" si="30"/>
        <v>5612581.879999999</v>
      </c>
      <c r="I312" s="128">
        <f t="shared" si="36"/>
        <v>1523444.44</v>
      </c>
      <c r="J312" s="128">
        <f t="shared" si="36"/>
        <v>4475150.25</v>
      </c>
      <c r="K312" s="17">
        <f t="shared" si="31"/>
        <v>3.4872483380855766E-2</v>
      </c>
      <c r="L312" s="17">
        <f t="shared" si="32"/>
        <v>5690140.879999999</v>
      </c>
      <c r="M312" s="131">
        <v>14950489.280000031</v>
      </c>
    </row>
    <row r="313" spans="1:13">
      <c r="A313" s="126" t="s">
        <v>200</v>
      </c>
      <c r="B313" s="127" t="s">
        <v>175</v>
      </c>
      <c r="C313" s="128">
        <f t="shared" si="35"/>
        <v>75876000</v>
      </c>
      <c r="D313" s="128">
        <f t="shared" si="35"/>
        <v>157293991.28</v>
      </c>
      <c r="E313" s="128">
        <f t="shared" si="35"/>
        <v>14519885.450000001</v>
      </c>
      <c r="F313" s="128">
        <f t="shared" si="35"/>
        <v>93656338.629999995</v>
      </c>
      <c r="G313" s="17">
        <f t="shared" si="29"/>
        <v>0.65523570087351979</v>
      </c>
      <c r="H313" s="17">
        <f t="shared" si="30"/>
        <v>63637652.650000006</v>
      </c>
      <c r="I313" s="128">
        <f t="shared" si="36"/>
        <v>14237428.330000002</v>
      </c>
      <c r="J313" s="128">
        <f t="shared" si="36"/>
        <v>89142201.390000001</v>
      </c>
      <c r="K313" s="17">
        <f t="shared" si="31"/>
        <v>0.69463811555951049</v>
      </c>
      <c r="L313" s="17">
        <f t="shared" si="32"/>
        <v>68151789.890000001</v>
      </c>
      <c r="M313" s="131">
        <v>1502508.7100000009</v>
      </c>
    </row>
    <row r="314" spans="1:13">
      <c r="A314" s="126" t="s">
        <v>201</v>
      </c>
      <c r="B314" s="127" t="s">
        <v>191</v>
      </c>
      <c r="C314" s="128">
        <f t="shared" si="35"/>
        <v>192149000</v>
      </c>
      <c r="D314" s="128">
        <f t="shared" si="35"/>
        <v>217708639.42000002</v>
      </c>
      <c r="E314" s="128">
        <f t="shared" si="35"/>
        <v>40462091.199999996</v>
      </c>
      <c r="F314" s="128">
        <f t="shared" si="35"/>
        <v>200517496.66</v>
      </c>
      <c r="G314" s="17">
        <f t="shared" si="29"/>
        <v>1.4028545679163795</v>
      </c>
      <c r="H314" s="17">
        <f t="shared" si="30"/>
        <v>17191142.76000002</v>
      </c>
      <c r="I314" s="128">
        <f t="shared" si="36"/>
        <v>40776408.490000002</v>
      </c>
      <c r="J314" s="128">
        <f t="shared" si="36"/>
        <v>192574379.13999999</v>
      </c>
      <c r="K314" s="17">
        <f t="shared" si="31"/>
        <v>1.5006304729407167</v>
      </c>
      <c r="L314" s="17">
        <f t="shared" si="32"/>
        <v>25134260.280000031</v>
      </c>
      <c r="M314" s="131">
        <v>382712.54</v>
      </c>
    </row>
    <row r="315" spans="1:13">
      <c r="A315" s="126" t="s">
        <v>202</v>
      </c>
      <c r="B315" s="127" t="s">
        <v>203</v>
      </c>
      <c r="C315" s="128">
        <f t="shared" si="35"/>
        <v>0</v>
      </c>
      <c r="D315" s="128">
        <f t="shared" si="35"/>
        <v>0</v>
      </c>
      <c r="E315" s="128">
        <f t="shared" si="35"/>
        <v>0</v>
      </c>
      <c r="F315" s="128">
        <f t="shared" si="35"/>
        <v>0</v>
      </c>
      <c r="G315" s="17">
        <f t="shared" si="29"/>
        <v>0</v>
      </c>
      <c r="H315" s="17">
        <f t="shared" si="30"/>
        <v>0</v>
      </c>
      <c r="I315" s="128">
        <f t="shared" si="36"/>
        <v>0</v>
      </c>
      <c r="J315" s="128">
        <f t="shared" si="36"/>
        <v>0</v>
      </c>
      <c r="K315" s="17">
        <f t="shared" si="31"/>
        <v>0</v>
      </c>
      <c r="L315" s="17">
        <f t="shared" si="32"/>
        <v>0</v>
      </c>
      <c r="M315" s="131">
        <v>530454.26999999583</v>
      </c>
    </row>
    <row r="316" spans="1:13">
      <c r="A316" s="121" t="s">
        <v>204</v>
      </c>
      <c r="B316" s="122" t="s">
        <v>205</v>
      </c>
      <c r="C316" s="118">
        <f t="shared" si="35"/>
        <v>2927621000</v>
      </c>
      <c r="D316" s="118">
        <f t="shared" si="35"/>
        <v>2992661580.5599999</v>
      </c>
      <c r="E316" s="118">
        <f t="shared" si="35"/>
        <v>556755647.61000001</v>
      </c>
      <c r="F316" s="118">
        <f t="shared" si="35"/>
        <v>2915904429.2500005</v>
      </c>
      <c r="G316" s="30">
        <f t="shared" si="29"/>
        <v>20.400164156831774</v>
      </c>
      <c r="H316" s="30">
        <f t="shared" si="30"/>
        <v>76757151.309999466</v>
      </c>
      <c r="I316" s="118">
        <f t="shared" si="36"/>
        <v>554915199.95000005</v>
      </c>
      <c r="J316" s="118">
        <f t="shared" si="36"/>
        <v>2913363442.6799998</v>
      </c>
      <c r="K316" s="30">
        <f t="shared" si="31"/>
        <v>22.702303288532274</v>
      </c>
      <c r="L316" s="30">
        <f t="shared" si="32"/>
        <v>79298137.880000114</v>
      </c>
      <c r="M316" s="125">
        <v>77559</v>
      </c>
    </row>
    <row r="317" spans="1:13">
      <c r="A317" s="126" t="s">
        <v>206</v>
      </c>
      <c r="B317" s="127" t="s">
        <v>154</v>
      </c>
      <c r="C317" s="128">
        <f t="shared" si="35"/>
        <v>2924621000</v>
      </c>
      <c r="D317" s="128">
        <f t="shared" si="35"/>
        <v>2989251580.5599999</v>
      </c>
      <c r="E317" s="128">
        <f t="shared" si="35"/>
        <v>556755647.61000001</v>
      </c>
      <c r="F317" s="128">
        <f t="shared" si="35"/>
        <v>2912495226.6100001</v>
      </c>
      <c r="G317" s="17">
        <f t="shared" si="29"/>
        <v>20.376312794351488</v>
      </c>
      <c r="H317" s="17">
        <f t="shared" si="30"/>
        <v>76756353.949999809</v>
      </c>
      <c r="I317" s="128">
        <f t="shared" si="36"/>
        <v>554915199.95000005</v>
      </c>
      <c r="J317" s="128">
        <f t="shared" si="36"/>
        <v>2909954240.04</v>
      </c>
      <c r="K317" s="17">
        <f t="shared" si="31"/>
        <v>22.675737172142021</v>
      </c>
      <c r="L317" s="17">
        <f t="shared" si="32"/>
        <v>79297340.519999981</v>
      </c>
      <c r="M317" s="131">
        <v>4514137.2399999946</v>
      </c>
    </row>
    <row r="318" spans="1:13">
      <c r="A318" s="126" t="s">
        <v>207</v>
      </c>
      <c r="B318" s="127" t="s">
        <v>208</v>
      </c>
      <c r="C318" s="128">
        <f t="shared" si="35"/>
        <v>3000000</v>
      </c>
      <c r="D318" s="128">
        <f t="shared" si="35"/>
        <v>3410000</v>
      </c>
      <c r="E318" s="128">
        <f t="shared" si="35"/>
        <v>0</v>
      </c>
      <c r="F318" s="128">
        <f t="shared" si="35"/>
        <v>3409202.64</v>
      </c>
      <c r="G318" s="17">
        <f t="shared" si="29"/>
        <v>2.3851362480282925E-2</v>
      </c>
      <c r="H318" s="17">
        <f t="shared" si="30"/>
        <v>797.35999999986961</v>
      </c>
      <c r="I318" s="128">
        <f t="shared" si="36"/>
        <v>0</v>
      </c>
      <c r="J318" s="128">
        <f t="shared" si="36"/>
        <v>3409202.64</v>
      </c>
      <c r="K318" s="17">
        <f t="shared" si="31"/>
        <v>2.6566116390252949E-2</v>
      </c>
      <c r="L318" s="17">
        <f t="shared" si="32"/>
        <v>797.35999999986961</v>
      </c>
      <c r="M318" s="131">
        <v>7943117.5200000107</v>
      </c>
    </row>
    <row r="319" spans="1:13">
      <c r="A319" s="27">
        <v>10</v>
      </c>
      <c r="B319" s="122" t="s">
        <v>209</v>
      </c>
      <c r="C319" s="118">
        <f t="shared" si="35"/>
        <v>2811412000</v>
      </c>
      <c r="D319" s="118">
        <f t="shared" si="35"/>
        <v>3355295814.7800002</v>
      </c>
      <c r="E319" s="118">
        <f t="shared" si="35"/>
        <v>621250622.97000003</v>
      </c>
      <c r="F319" s="118">
        <f t="shared" si="35"/>
        <v>3269617035.1500001</v>
      </c>
      <c r="G319" s="30">
        <f t="shared" si="29"/>
        <v>22.874797808167429</v>
      </c>
      <c r="H319" s="30">
        <f t="shared" si="30"/>
        <v>85678779.630000114</v>
      </c>
      <c r="I319" s="118">
        <f t="shared" si="36"/>
        <v>601266319.38999999</v>
      </c>
      <c r="J319" s="118">
        <f t="shared" si="36"/>
        <v>3190200725.4500003</v>
      </c>
      <c r="K319" s="30">
        <f t="shared" si="31"/>
        <v>24.859550085463418</v>
      </c>
      <c r="L319" s="30">
        <f t="shared" si="32"/>
        <v>165095089.32999992</v>
      </c>
      <c r="M319" s="125">
        <v>0</v>
      </c>
    </row>
    <row r="320" spans="1:13">
      <c r="A320" s="126" t="s">
        <v>210</v>
      </c>
      <c r="B320" s="127" t="s">
        <v>211</v>
      </c>
      <c r="C320" s="128">
        <f t="shared" si="35"/>
        <v>1148355000</v>
      </c>
      <c r="D320" s="128">
        <f t="shared" si="35"/>
        <v>1122209903.46</v>
      </c>
      <c r="E320" s="128">
        <f t="shared" si="35"/>
        <v>213709101.67999998</v>
      </c>
      <c r="F320" s="128">
        <f t="shared" si="35"/>
        <v>1081382039.8899999</v>
      </c>
      <c r="G320" s="17">
        <f t="shared" si="29"/>
        <v>7.5655329813672081</v>
      </c>
      <c r="H320" s="17">
        <f t="shared" si="30"/>
        <v>40827863.570000172</v>
      </c>
      <c r="I320" s="128">
        <f t="shared" si="36"/>
        <v>200393732.25</v>
      </c>
      <c r="J320" s="128">
        <f t="shared" si="36"/>
        <v>1039573760.03</v>
      </c>
      <c r="K320" s="17">
        <f t="shared" si="31"/>
        <v>8.1008495010463424</v>
      </c>
      <c r="L320" s="17">
        <f t="shared" si="32"/>
        <v>82636143.430000067</v>
      </c>
      <c r="M320" s="131">
        <v>2540986.5700006485</v>
      </c>
    </row>
    <row r="321" spans="1:13">
      <c r="A321" s="126" t="s">
        <v>212</v>
      </c>
      <c r="B321" s="127" t="s">
        <v>213</v>
      </c>
      <c r="C321" s="128">
        <f t="shared" si="35"/>
        <v>1623693000</v>
      </c>
      <c r="D321" s="128">
        <f t="shared" si="35"/>
        <v>2189162211.0900002</v>
      </c>
      <c r="E321" s="128">
        <f t="shared" si="35"/>
        <v>399415701.97000003</v>
      </c>
      <c r="F321" s="128">
        <f t="shared" si="35"/>
        <v>2147886522.4500003</v>
      </c>
      <c r="G321" s="17">
        <f t="shared" si="29"/>
        <v>15.026980037029805</v>
      </c>
      <c r="H321" s="17">
        <f t="shared" si="30"/>
        <v>41275688.639999866</v>
      </c>
      <c r="I321" s="128">
        <f t="shared" si="36"/>
        <v>392973229.85000002</v>
      </c>
      <c r="J321" s="128">
        <f t="shared" si="36"/>
        <v>2112230094.0200002</v>
      </c>
      <c r="K321" s="17">
        <f t="shared" si="31"/>
        <v>16.459494036039544</v>
      </c>
      <c r="L321" s="17">
        <f t="shared" si="32"/>
        <v>76932117.069999933</v>
      </c>
      <c r="M321" s="131">
        <v>2540986.5700001717</v>
      </c>
    </row>
    <row r="322" spans="1:13">
      <c r="A322" s="126" t="s">
        <v>214</v>
      </c>
      <c r="B322" s="127" t="s">
        <v>215</v>
      </c>
      <c r="C322" s="128">
        <f t="shared" si="35"/>
        <v>24330000</v>
      </c>
      <c r="D322" s="128">
        <f t="shared" si="35"/>
        <v>27395700.23</v>
      </c>
      <c r="E322" s="128">
        <f t="shared" si="35"/>
        <v>5050373.8099999996</v>
      </c>
      <c r="F322" s="128">
        <f t="shared" si="35"/>
        <v>24616728.199999996</v>
      </c>
      <c r="G322" s="17">
        <f t="shared" si="29"/>
        <v>0.172222824330795</v>
      </c>
      <c r="H322" s="17">
        <f t="shared" si="30"/>
        <v>2778972.0300000049</v>
      </c>
      <c r="I322" s="128">
        <f t="shared" si="36"/>
        <v>4947852.88</v>
      </c>
      <c r="J322" s="128">
        <f t="shared" si="36"/>
        <v>22929079.989999998</v>
      </c>
      <c r="K322" s="17">
        <f t="shared" si="31"/>
        <v>0.17867421566227579</v>
      </c>
      <c r="L322" s="17">
        <f t="shared" si="32"/>
        <v>4466620.2400000021</v>
      </c>
      <c r="M322" s="131">
        <v>0</v>
      </c>
    </row>
    <row r="323" spans="1:13">
      <c r="A323" s="126" t="s">
        <v>216</v>
      </c>
      <c r="B323" s="127" t="s">
        <v>217</v>
      </c>
      <c r="C323" s="128">
        <f t="shared" si="35"/>
        <v>15034000</v>
      </c>
      <c r="D323" s="128">
        <f t="shared" si="35"/>
        <v>16528000</v>
      </c>
      <c r="E323" s="128">
        <f t="shared" si="35"/>
        <v>3075445.51</v>
      </c>
      <c r="F323" s="128">
        <f t="shared" si="35"/>
        <v>15731744.609999999</v>
      </c>
      <c r="G323" s="17">
        <f t="shared" si="29"/>
        <v>0.11006196543962173</v>
      </c>
      <c r="H323" s="17">
        <f t="shared" si="30"/>
        <v>796255.3900000006</v>
      </c>
      <c r="I323" s="128">
        <f t="shared" si="36"/>
        <v>2951504.4099999997</v>
      </c>
      <c r="J323" s="128">
        <f t="shared" si="36"/>
        <v>15467791.41</v>
      </c>
      <c r="K323" s="17">
        <f t="shared" si="31"/>
        <v>0.12053233271525766</v>
      </c>
      <c r="L323" s="17">
        <f t="shared" si="32"/>
        <v>1060208.5899999999</v>
      </c>
      <c r="M323" s="131">
        <v>79416309.699999809</v>
      </c>
    </row>
    <row r="324" spans="1:13">
      <c r="A324" s="126" t="s">
        <v>319</v>
      </c>
      <c r="B324" s="127" t="s">
        <v>203</v>
      </c>
      <c r="C324" s="128">
        <f t="shared" si="35"/>
        <v>0</v>
      </c>
      <c r="D324" s="128">
        <f t="shared" si="35"/>
        <v>0</v>
      </c>
      <c r="E324" s="128">
        <f t="shared" si="35"/>
        <v>0</v>
      </c>
      <c r="F324" s="128">
        <f t="shared" si="35"/>
        <v>0</v>
      </c>
      <c r="G324" s="17">
        <f t="shared" si="29"/>
        <v>0</v>
      </c>
      <c r="H324" s="17">
        <f t="shared" si="30"/>
        <v>0</v>
      </c>
      <c r="I324" s="128">
        <f t="shared" si="36"/>
        <v>0</v>
      </c>
      <c r="J324" s="128">
        <f t="shared" si="36"/>
        <v>0</v>
      </c>
      <c r="K324" s="17">
        <f t="shared" si="31"/>
        <v>0</v>
      </c>
      <c r="L324" s="17">
        <f t="shared" si="32"/>
        <v>0</v>
      </c>
      <c r="M324" s="131">
        <v>41808279.859999895</v>
      </c>
    </row>
    <row r="325" spans="1:13">
      <c r="A325" s="27">
        <v>11</v>
      </c>
      <c r="B325" s="122" t="s">
        <v>219</v>
      </c>
      <c r="C325" s="118">
        <f t="shared" ref="C325:F344" si="37">SUMIF($A$8:$A$250,$A325,C$8:C$250)</f>
        <v>3561000</v>
      </c>
      <c r="D325" s="118">
        <f t="shared" si="37"/>
        <v>3137475.8</v>
      </c>
      <c r="E325" s="118">
        <f t="shared" si="37"/>
        <v>259603.5</v>
      </c>
      <c r="F325" s="118">
        <f t="shared" si="37"/>
        <v>2928449.7499999995</v>
      </c>
      <c r="G325" s="30">
        <f t="shared" si="29"/>
        <v>2.0487933358089828E-2</v>
      </c>
      <c r="H325" s="30">
        <f t="shared" si="30"/>
        <v>209026.05000000028</v>
      </c>
      <c r="I325" s="118">
        <f t="shared" ref="I325:J344" si="38">SUMIF($A$8:$A$250,$A325,I$8:I$250)</f>
        <v>536388.19999999995</v>
      </c>
      <c r="J325" s="118">
        <f t="shared" si="38"/>
        <v>2652581.3600000003</v>
      </c>
      <c r="K325" s="30">
        <f t="shared" si="31"/>
        <v>2.0670166190055361E-2</v>
      </c>
      <c r="L325" s="30">
        <f t="shared" si="32"/>
        <v>484894.43999999948</v>
      </c>
      <c r="M325" s="125">
        <v>35656428.430000067</v>
      </c>
    </row>
    <row r="326" spans="1:13">
      <c r="A326" s="126" t="s">
        <v>220</v>
      </c>
      <c r="B326" s="127" t="s">
        <v>154</v>
      </c>
      <c r="C326" s="128">
        <f t="shared" si="37"/>
        <v>1653000</v>
      </c>
      <c r="D326" s="128">
        <f t="shared" si="37"/>
        <v>1676000</v>
      </c>
      <c r="E326" s="128">
        <f t="shared" si="37"/>
        <v>322774.68</v>
      </c>
      <c r="F326" s="128">
        <f t="shared" si="37"/>
        <v>1661574.0299999998</v>
      </c>
      <c r="G326" s="17">
        <f t="shared" si="29"/>
        <v>1.1624654988931515E-2</v>
      </c>
      <c r="H326" s="17">
        <f t="shared" si="30"/>
        <v>14425.970000000205</v>
      </c>
      <c r="I326" s="128">
        <f t="shared" si="38"/>
        <v>322774.68</v>
      </c>
      <c r="J326" s="128">
        <f t="shared" si="38"/>
        <v>1661574.0300000003</v>
      </c>
      <c r="K326" s="17">
        <f t="shared" si="31"/>
        <v>1.2947769239085669E-2</v>
      </c>
      <c r="L326" s="17">
        <f t="shared" si="32"/>
        <v>14425.969999999739</v>
      </c>
      <c r="M326" s="131">
        <v>1687648.2099999972</v>
      </c>
    </row>
    <row r="327" spans="1:13">
      <c r="A327" s="126" t="s">
        <v>222</v>
      </c>
      <c r="B327" s="127" t="s">
        <v>203</v>
      </c>
      <c r="C327" s="128">
        <f t="shared" si="37"/>
        <v>0</v>
      </c>
      <c r="D327" s="128">
        <f t="shared" si="37"/>
        <v>0</v>
      </c>
      <c r="E327" s="128">
        <f t="shared" si="37"/>
        <v>0</v>
      </c>
      <c r="F327" s="128">
        <f t="shared" si="37"/>
        <v>0</v>
      </c>
      <c r="G327" s="17">
        <f t="shared" si="29"/>
        <v>0</v>
      </c>
      <c r="H327" s="17">
        <f t="shared" si="30"/>
        <v>0</v>
      </c>
      <c r="I327" s="128">
        <f t="shared" si="38"/>
        <v>0</v>
      </c>
      <c r="J327" s="128">
        <f t="shared" si="38"/>
        <v>0</v>
      </c>
      <c r="K327" s="17">
        <f t="shared" si="31"/>
        <v>0</v>
      </c>
      <c r="L327" s="17">
        <f t="shared" si="32"/>
        <v>0</v>
      </c>
      <c r="M327" s="131">
        <v>263953.19999999925</v>
      </c>
    </row>
    <row r="328" spans="1:13">
      <c r="A328" s="126" t="s">
        <v>223</v>
      </c>
      <c r="B328" s="127" t="s">
        <v>224</v>
      </c>
      <c r="C328" s="128">
        <f t="shared" si="37"/>
        <v>1908000</v>
      </c>
      <c r="D328" s="128">
        <f t="shared" si="37"/>
        <v>1461475.8</v>
      </c>
      <c r="E328" s="128">
        <f t="shared" si="37"/>
        <v>-63171.179999999993</v>
      </c>
      <c r="F328" s="128">
        <f t="shared" si="37"/>
        <v>1266875.7199999997</v>
      </c>
      <c r="G328" s="17">
        <f t="shared" si="29"/>
        <v>8.863278369158312E-3</v>
      </c>
      <c r="H328" s="17">
        <f t="shared" si="30"/>
        <v>194600.08000000031</v>
      </c>
      <c r="I328" s="128">
        <f t="shared" si="38"/>
        <v>213613.52</v>
      </c>
      <c r="J328" s="128">
        <f t="shared" si="38"/>
        <v>991007.33</v>
      </c>
      <c r="K328" s="17">
        <f t="shared" si="31"/>
        <v>7.7223969509696896E-3</v>
      </c>
      <c r="L328" s="17">
        <f t="shared" si="32"/>
        <v>470468.47000000009</v>
      </c>
      <c r="M328" s="131">
        <v>0</v>
      </c>
    </row>
    <row r="329" spans="1:13">
      <c r="A329" s="188"/>
      <c r="B329" s="127"/>
      <c r="C329" s="128">
        <f t="shared" si="37"/>
        <v>0</v>
      </c>
      <c r="D329" s="128">
        <f t="shared" si="37"/>
        <v>0</v>
      </c>
      <c r="E329" s="128">
        <f t="shared" si="37"/>
        <v>0</v>
      </c>
      <c r="F329" s="128">
        <f t="shared" si="37"/>
        <v>0</v>
      </c>
      <c r="G329" s="17">
        <f t="shared" si="29"/>
        <v>0</v>
      </c>
      <c r="H329" s="17">
        <f t="shared" si="30"/>
        <v>0</v>
      </c>
      <c r="I329" s="128">
        <f t="shared" si="38"/>
        <v>0</v>
      </c>
      <c r="J329" s="128">
        <f t="shared" si="38"/>
        <v>0</v>
      </c>
      <c r="K329" s="17">
        <f t="shared" si="31"/>
        <v>0</v>
      </c>
      <c r="L329" s="17">
        <f t="shared" si="32"/>
        <v>0</v>
      </c>
      <c r="M329" s="131">
        <v>275868.3899999992</v>
      </c>
    </row>
    <row r="330" spans="1:13">
      <c r="A330" s="27">
        <v>12</v>
      </c>
      <c r="B330" s="122" t="s">
        <v>225</v>
      </c>
      <c r="C330" s="118">
        <f t="shared" si="37"/>
        <v>2367399000</v>
      </c>
      <c r="D330" s="118">
        <f t="shared" si="37"/>
        <v>2644078017.6800003</v>
      </c>
      <c r="E330" s="118">
        <f t="shared" si="37"/>
        <v>551569271.57999992</v>
      </c>
      <c r="F330" s="118">
        <f t="shared" si="37"/>
        <v>2614803258.5999999</v>
      </c>
      <c r="G330" s="30">
        <f t="shared" si="29"/>
        <v>18.293609069683686</v>
      </c>
      <c r="H330" s="30">
        <f t="shared" si="30"/>
        <v>29274759.080000401</v>
      </c>
      <c r="I330" s="118">
        <f t="shared" si="38"/>
        <v>548904979.06999993</v>
      </c>
      <c r="J330" s="118">
        <f t="shared" si="38"/>
        <v>2403770166.3099999</v>
      </c>
      <c r="K330" s="30">
        <f t="shared" si="31"/>
        <v>18.731311909816295</v>
      </c>
      <c r="L330" s="30">
        <f t="shared" si="32"/>
        <v>240307851.37000036</v>
      </c>
      <c r="M330" s="125">
        <v>-4.6566128730773926E-10</v>
      </c>
    </row>
    <row r="331" spans="1:13">
      <c r="A331" s="126" t="s">
        <v>226</v>
      </c>
      <c r="B331" s="127" t="s">
        <v>227</v>
      </c>
      <c r="C331" s="128">
        <f t="shared" si="37"/>
        <v>1457917000</v>
      </c>
      <c r="D331" s="128">
        <f t="shared" si="37"/>
        <v>1661389071.7600002</v>
      </c>
      <c r="E331" s="128">
        <f t="shared" si="37"/>
        <v>364311578.93999994</v>
      </c>
      <c r="F331" s="128">
        <f t="shared" si="37"/>
        <v>1641592067.0899999</v>
      </c>
      <c r="G331" s="17">
        <f t="shared" si="29"/>
        <v>11.484857772174117</v>
      </c>
      <c r="H331" s="17">
        <f t="shared" si="30"/>
        <v>19797004.670000315</v>
      </c>
      <c r="I331" s="128">
        <f t="shared" si="38"/>
        <v>338289199.16999996</v>
      </c>
      <c r="J331" s="128">
        <f t="shared" si="38"/>
        <v>1490217033.98</v>
      </c>
      <c r="K331" s="17">
        <f t="shared" si="31"/>
        <v>11.612474631736827</v>
      </c>
      <c r="L331" s="17">
        <f t="shared" si="32"/>
        <v>171172037.78000021</v>
      </c>
      <c r="M331" s="131">
        <v>0</v>
      </c>
    </row>
    <row r="332" spans="1:13">
      <c r="A332" s="126" t="s">
        <v>228</v>
      </c>
      <c r="B332" s="127" t="s">
        <v>229</v>
      </c>
      <c r="C332" s="128">
        <f t="shared" si="37"/>
        <v>891482000</v>
      </c>
      <c r="D332" s="128">
        <f t="shared" si="37"/>
        <v>906210945.92000008</v>
      </c>
      <c r="E332" s="128">
        <f t="shared" si="37"/>
        <v>172998111.05000001</v>
      </c>
      <c r="F332" s="128">
        <f t="shared" si="37"/>
        <v>896817830.88</v>
      </c>
      <c r="G332" s="17">
        <f t="shared" si="29"/>
        <v>6.2742903317416028</v>
      </c>
      <c r="H332" s="17">
        <f t="shared" si="30"/>
        <v>9393115.0400000811</v>
      </c>
      <c r="I332" s="128">
        <f t="shared" si="38"/>
        <v>196356198.31</v>
      </c>
      <c r="J332" s="128">
        <f t="shared" si="38"/>
        <v>837159771.70000017</v>
      </c>
      <c r="K332" s="17">
        <f t="shared" si="31"/>
        <v>6.5235441482058079</v>
      </c>
      <c r="L332" s="17">
        <f t="shared" si="32"/>
        <v>69051174.219999909</v>
      </c>
      <c r="M332" s="131">
        <v>275868.38999999978</v>
      </c>
    </row>
    <row r="333" spans="1:13">
      <c r="A333" s="760" t="s">
        <v>1106</v>
      </c>
      <c r="B333" s="138" t="s">
        <v>1107</v>
      </c>
      <c r="C333" s="128">
        <f t="shared" si="37"/>
        <v>7000000</v>
      </c>
      <c r="D333" s="128">
        <f t="shared" si="37"/>
        <v>5565980.2400000002</v>
      </c>
      <c r="E333" s="128">
        <f t="shared" si="37"/>
        <v>1117511.69</v>
      </c>
      <c r="F333" s="128">
        <f t="shared" si="37"/>
        <v>5532066.7800000003</v>
      </c>
      <c r="G333" s="17">
        <f t="shared" ref="G333" si="39">F333/$F$131*100</f>
        <v>3.8703281666739406E-2</v>
      </c>
      <c r="H333" s="17">
        <f t="shared" ref="H333" si="40">D333-F333</f>
        <v>33913.459999999963</v>
      </c>
      <c r="I333" s="128">
        <f t="shared" si="38"/>
        <v>1117511.69</v>
      </c>
      <c r="J333" s="128">
        <f t="shared" si="38"/>
        <v>5532066.7800000003</v>
      </c>
      <c r="K333" s="17">
        <f t="shared" ref="K333" si="41">J333/$J$131*100</f>
        <v>4.3108475932698412E-2</v>
      </c>
      <c r="L333" s="17">
        <f t="shared" ref="L333" si="42">D333-J333</f>
        <v>33913.459999999963</v>
      </c>
      <c r="M333" s="131">
        <v>0</v>
      </c>
    </row>
    <row r="334" spans="1:13">
      <c r="A334" s="126" t="s">
        <v>230</v>
      </c>
      <c r="B334" s="127" t="s">
        <v>231</v>
      </c>
      <c r="C334" s="128">
        <f t="shared" si="37"/>
        <v>11000000</v>
      </c>
      <c r="D334" s="128">
        <f t="shared" si="37"/>
        <v>70912019.75999999</v>
      </c>
      <c r="E334" s="128">
        <f t="shared" si="37"/>
        <v>13142069.900000002</v>
      </c>
      <c r="F334" s="128">
        <f t="shared" si="37"/>
        <v>70861293.849999994</v>
      </c>
      <c r="G334" s="17">
        <f t="shared" si="29"/>
        <v>0.49575768410122817</v>
      </c>
      <c r="H334" s="17">
        <f t="shared" si="30"/>
        <v>50725.909999996424</v>
      </c>
      <c r="I334" s="128">
        <f t="shared" si="38"/>
        <v>13142069.9</v>
      </c>
      <c r="J334" s="128">
        <f t="shared" si="38"/>
        <v>70861293.849999994</v>
      </c>
      <c r="K334" s="17">
        <f t="shared" si="31"/>
        <v>0.55218465394096239</v>
      </c>
      <c r="L334" s="17">
        <f t="shared" si="32"/>
        <v>50725.909999996424</v>
      </c>
      <c r="M334" s="131">
        <v>0</v>
      </c>
    </row>
    <row r="335" spans="1:13">
      <c r="A335" s="27">
        <v>13</v>
      </c>
      <c r="B335" s="122" t="s">
        <v>232</v>
      </c>
      <c r="C335" s="118">
        <f t="shared" si="37"/>
        <v>96961000</v>
      </c>
      <c r="D335" s="118">
        <f t="shared" si="37"/>
        <v>142001528.44</v>
      </c>
      <c r="E335" s="118">
        <f t="shared" si="37"/>
        <v>42690768.5</v>
      </c>
      <c r="F335" s="118">
        <f t="shared" si="37"/>
        <v>126571609.89000002</v>
      </c>
      <c r="G335" s="30">
        <f t="shared" si="29"/>
        <v>0.88551654623831733</v>
      </c>
      <c r="H335" s="30">
        <f t="shared" si="30"/>
        <v>15429918.549999982</v>
      </c>
      <c r="I335" s="118">
        <f t="shared" si="38"/>
        <v>46418847.349999994</v>
      </c>
      <c r="J335" s="118">
        <f t="shared" si="38"/>
        <v>122504539.06999999</v>
      </c>
      <c r="K335" s="30">
        <f t="shared" si="31"/>
        <v>0.95461320048370901</v>
      </c>
      <c r="L335" s="30">
        <f t="shared" si="32"/>
        <v>19496989.370000005</v>
      </c>
      <c r="M335" s="125">
        <v>211033092.28999996</v>
      </c>
    </row>
    <row r="336" spans="1:13">
      <c r="A336" s="126" t="s">
        <v>233</v>
      </c>
      <c r="B336" s="127" t="s">
        <v>154</v>
      </c>
      <c r="C336" s="128">
        <f t="shared" si="37"/>
        <v>49329000</v>
      </c>
      <c r="D336" s="128">
        <f t="shared" si="37"/>
        <v>54552802.469999999</v>
      </c>
      <c r="E336" s="128">
        <f t="shared" si="37"/>
        <v>10284944.379999999</v>
      </c>
      <c r="F336" s="128">
        <f t="shared" si="37"/>
        <v>50762575.140000001</v>
      </c>
      <c r="G336" s="17">
        <f t="shared" si="29"/>
        <v>0.35514362387585702</v>
      </c>
      <c r="H336" s="17">
        <f t="shared" si="30"/>
        <v>3790227.3299999982</v>
      </c>
      <c r="I336" s="128">
        <f t="shared" si="38"/>
        <v>9892509.0299999975</v>
      </c>
      <c r="J336" s="128">
        <f t="shared" si="38"/>
        <v>49111080.329999998</v>
      </c>
      <c r="K336" s="17">
        <f t="shared" si="31"/>
        <v>0.38269672233324392</v>
      </c>
      <c r="L336" s="17">
        <f t="shared" si="32"/>
        <v>5441722.1400000006</v>
      </c>
      <c r="M336" s="131">
        <v>151375033.1099999</v>
      </c>
    </row>
    <row r="337" spans="1:13">
      <c r="A337" s="126" t="s">
        <v>234</v>
      </c>
      <c r="B337" s="127" t="s">
        <v>173</v>
      </c>
      <c r="C337" s="128">
        <f t="shared" si="37"/>
        <v>110000</v>
      </c>
      <c r="D337" s="128">
        <f t="shared" si="37"/>
        <v>110000</v>
      </c>
      <c r="E337" s="128">
        <f t="shared" si="37"/>
        <v>65261.26</v>
      </c>
      <c r="F337" s="128">
        <f t="shared" si="37"/>
        <v>73451.260000000009</v>
      </c>
      <c r="G337" s="17">
        <f t="shared" si="29"/>
        <v>5.1387752852775752E-4</v>
      </c>
      <c r="H337" s="17">
        <f t="shared" si="30"/>
        <v>36548.739999999991</v>
      </c>
      <c r="I337" s="128">
        <f t="shared" si="38"/>
        <v>1293.5999999999999</v>
      </c>
      <c r="J337" s="128">
        <f t="shared" si="38"/>
        <v>7472.22</v>
      </c>
      <c r="K337" s="17">
        <f t="shared" si="31"/>
        <v>5.8227065732172469E-5</v>
      </c>
      <c r="L337" s="17">
        <f t="shared" si="32"/>
        <v>102527.78</v>
      </c>
      <c r="M337" s="131">
        <v>59658059.179999828</v>
      </c>
    </row>
    <row r="338" spans="1:13">
      <c r="A338" s="126" t="s">
        <v>235</v>
      </c>
      <c r="B338" s="127" t="s">
        <v>175</v>
      </c>
      <c r="C338" s="128">
        <f t="shared" si="37"/>
        <v>1145000</v>
      </c>
      <c r="D338" s="128">
        <f t="shared" si="37"/>
        <v>1145000</v>
      </c>
      <c r="E338" s="128">
        <f t="shared" si="37"/>
        <v>0</v>
      </c>
      <c r="F338" s="128">
        <f t="shared" si="37"/>
        <v>1131276.27</v>
      </c>
      <c r="G338" s="17">
        <f t="shared" si="29"/>
        <v>7.9146015154770676E-3</v>
      </c>
      <c r="H338" s="17">
        <f t="shared" si="30"/>
        <v>13723.729999999981</v>
      </c>
      <c r="I338" s="128">
        <f t="shared" si="38"/>
        <v>56424.97</v>
      </c>
      <c r="J338" s="128">
        <f t="shared" si="38"/>
        <v>1131276.27</v>
      </c>
      <c r="K338" s="17">
        <f t="shared" si="31"/>
        <v>8.815438749733933E-3</v>
      </c>
      <c r="L338" s="17">
        <f t="shared" si="32"/>
        <v>13723.729999999981</v>
      </c>
      <c r="M338" s="131">
        <v>0</v>
      </c>
    </row>
    <row r="339" spans="1:13">
      <c r="A339" s="126" t="s">
        <v>236</v>
      </c>
      <c r="B339" s="127" t="s">
        <v>237</v>
      </c>
      <c r="C339" s="128">
        <f t="shared" si="37"/>
        <v>2461000</v>
      </c>
      <c r="D339" s="128">
        <f t="shared" si="37"/>
        <v>5203152.13</v>
      </c>
      <c r="E339" s="128">
        <f t="shared" si="37"/>
        <v>579038.16</v>
      </c>
      <c r="F339" s="128">
        <f t="shared" si="37"/>
        <v>2058976.01</v>
      </c>
      <c r="G339" s="17">
        <f t="shared" si="29"/>
        <v>1.4404946944637073E-2</v>
      </c>
      <c r="H339" s="17">
        <f t="shared" si="30"/>
        <v>3144176.12</v>
      </c>
      <c r="I339" s="128">
        <f t="shared" si="38"/>
        <v>863367.89999999991</v>
      </c>
      <c r="J339" s="128">
        <f t="shared" si="38"/>
        <v>1644865.8399999999</v>
      </c>
      <c r="K339" s="17">
        <f t="shared" si="31"/>
        <v>1.2817571134988675E-2</v>
      </c>
      <c r="L339" s="17">
        <f t="shared" si="32"/>
        <v>3558286.29</v>
      </c>
      <c r="M339" s="131">
        <v>0</v>
      </c>
    </row>
    <row r="340" spans="1:13">
      <c r="A340" s="126" t="s">
        <v>238</v>
      </c>
      <c r="B340" s="127" t="s">
        <v>239</v>
      </c>
      <c r="C340" s="128">
        <f t="shared" si="37"/>
        <v>43916000</v>
      </c>
      <c r="D340" s="128">
        <f t="shared" si="37"/>
        <v>80990573.840000004</v>
      </c>
      <c r="E340" s="128">
        <f t="shared" si="37"/>
        <v>31761524.699999996</v>
      </c>
      <c r="F340" s="128">
        <f t="shared" si="37"/>
        <v>72545331.210000008</v>
      </c>
      <c r="G340" s="17">
        <f t="shared" si="29"/>
        <v>0.50753949637381846</v>
      </c>
      <c r="H340" s="17">
        <f t="shared" si="30"/>
        <v>8445242.6299999952</v>
      </c>
      <c r="I340" s="128">
        <f t="shared" si="38"/>
        <v>35605251.849999994</v>
      </c>
      <c r="J340" s="128">
        <f t="shared" si="38"/>
        <v>70609844.409999996</v>
      </c>
      <c r="K340" s="17">
        <f t="shared" si="31"/>
        <v>0.55022524120001026</v>
      </c>
      <c r="L340" s="17">
        <f t="shared" si="32"/>
        <v>10380729.430000007</v>
      </c>
      <c r="M340" s="131">
        <v>4067070.8200000226</v>
      </c>
    </row>
    <row r="341" spans="1:13">
      <c r="A341" s="27">
        <v>14</v>
      </c>
      <c r="B341" s="135" t="s">
        <v>240</v>
      </c>
      <c r="C341" s="118">
        <f t="shared" si="37"/>
        <v>2644000</v>
      </c>
      <c r="D341" s="118">
        <f t="shared" si="37"/>
        <v>3648858.03</v>
      </c>
      <c r="E341" s="118">
        <f t="shared" si="37"/>
        <v>9555.7000000000007</v>
      </c>
      <c r="F341" s="118">
        <f t="shared" si="37"/>
        <v>1200972.0799999998</v>
      </c>
      <c r="G341" s="30">
        <f t="shared" si="29"/>
        <v>8.402205276005343E-3</v>
      </c>
      <c r="H341" s="30">
        <f t="shared" si="30"/>
        <v>2447885.9500000002</v>
      </c>
      <c r="I341" s="118">
        <f t="shared" si="38"/>
        <v>191905.86</v>
      </c>
      <c r="J341" s="118">
        <f t="shared" si="38"/>
        <v>840321.05</v>
      </c>
      <c r="K341" s="30">
        <f t="shared" si="31"/>
        <v>6.5481783210984412E-3</v>
      </c>
      <c r="L341" s="30">
        <f t="shared" si="32"/>
        <v>2808536.9799999995</v>
      </c>
      <c r="M341" s="125">
        <v>1651494.8100000024</v>
      </c>
    </row>
    <row r="342" spans="1:13">
      <c r="A342" s="126" t="s">
        <v>241</v>
      </c>
      <c r="B342" s="136" t="s">
        <v>242</v>
      </c>
      <c r="C342" s="128">
        <f t="shared" si="37"/>
        <v>2644000</v>
      </c>
      <c r="D342" s="128">
        <f t="shared" si="37"/>
        <v>3648858.03</v>
      </c>
      <c r="E342" s="128">
        <f t="shared" si="37"/>
        <v>9555.7000000000007</v>
      </c>
      <c r="F342" s="128">
        <f t="shared" si="37"/>
        <v>1200972.0799999998</v>
      </c>
      <c r="G342" s="17">
        <f t="shared" si="29"/>
        <v>8.402205276005343E-3</v>
      </c>
      <c r="H342" s="17">
        <f t="shared" si="30"/>
        <v>2447885.9500000002</v>
      </c>
      <c r="I342" s="128">
        <f t="shared" si="38"/>
        <v>191905.86</v>
      </c>
      <c r="J342" s="128">
        <f t="shared" si="38"/>
        <v>840321.05</v>
      </c>
      <c r="K342" s="17">
        <f t="shared" si="31"/>
        <v>6.5481783210984412E-3</v>
      </c>
      <c r="L342" s="17">
        <f t="shared" si="32"/>
        <v>2808536.9799999995</v>
      </c>
      <c r="M342" s="131">
        <v>65979.040000000008</v>
      </c>
    </row>
    <row r="343" spans="1:13">
      <c r="A343" s="27">
        <v>15</v>
      </c>
      <c r="B343" s="122" t="s">
        <v>243</v>
      </c>
      <c r="C343" s="118">
        <f t="shared" si="37"/>
        <v>1050682000</v>
      </c>
      <c r="D343" s="118">
        <f t="shared" si="37"/>
        <v>2467944769.0400004</v>
      </c>
      <c r="E343" s="118">
        <f t="shared" si="37"/>
        <v>242409545.20000002</v>
      </c>
      <c r="F343" s="118">
        <f t="shared" si="37"/>
        <v>1821322749.53</v>
      </c>
      <c r="G343" s="30">
        <f t="shared" si="29"/>
        <v>12.742284246449362</v>
      </c>
      <c r="H343" s="30">
        <f t="shared" si="30"/>
        <v>646622019.51000047</v>
      </c>
      <c r="I343" s="118">
        <f t="shared" si="38"/>
        <v>264523114.56999999</v>
      </c>
      <c r="J343" s="118">
        <f t="shared" si="38"/>
        <v>1015348925.21</v>
      </c>
      <c r="K343" s="30">
        <f t="shared" si="31"/>
        <v>7.9120781520476307</v>
      </c>
      <c r="L343" s="30">
        <f t="shared" si="32"/>
        <v>1452595843.8300004</v>
      </c>
      <c r="M343" s="125">
        <v>0</v>
      </c>
    </row>
    <row r="344" spans="1:13">
      <c r="A344" s="126" t="s">
        <v>244</v>
      </c>
      <c r="B344" s="127" t="s">
        <v>154</v>
      </c>
      <c r="C344" s="128">
        <f t="shared" si="37"/>
        <v>148637000</v>
      </c>
      <c r="D344" s="128">
        <f t="shared" si="37"/>
        <v>152755316.66</v>
      </c>
      <c r="E344" s="128">
        <f t="shared" si="37"/>
        <v>27179935.059999999</v>
      </c>
      <c r="F344" s="128">
        <f t="shared" si="37"/>
        <v>148647897.29000002</v>
      </c>
      <c r="G344" s="17">
        <f t="shared" si="29"/>
        <v>1.0399660139285991</v>
      </c>
      <c r="H344" s="17">
        <f t="shared" si="30"/>
        <v>4107419.369999975</v>
      </c>
      <c r="I344" s="128">
        <f t="shared" si="38"/>
        <v>28769483.969999999</v>
      </c>
      <c r="J344" s="128">
        <f t="shared" si="38"/>
        <v>146877350.13</v>
      </c>
      <c r="K344" s="17">
        <f t="shared" si="31"/>
        <v>1.1445376502012548</v>
      </c>
      <c r="L344" s="17">
        <f t="shared" si="32"/>
        <v>5877966.5300000012</v>
      </c>
      <c r="M344" s="131">
        <v>414110.17000000016</v>
      </c>
    </row>
    <row r="345" spans="1:13">
      <c r="A345" s="126" t="s">
        <v>245</v>
      </c>
      <c r="B345" s="127" t="s">
        <v>165</v>
      </c>
      <c r="C345" s="128">
        <f t="shared" ref="C345:F364" si="43">SUMIF($A$8:$A$250,$A345,C$8:C$250)</f>
        <v>6500000</v>
      </c>
      <c r="D345" s="128">
        <f t="shared" si="43"/>
        <v>6145350</v>
      </c>
      <c r="E345" s="128">
        <f t="shared" si="43"/>
        <v>276086.71999999997</v>
      </c>
      <c r="F345" s="128">
        <f t="shared" si="43"/>
        <v>5514148.1300000008</v>
      </c>
      <c r="G345" s="17">
        <f t="shared" si="29"/>
        <v>3.8577919738617905E-2</v>
      </c>
      <c r="H345" s="17">
        <f t="shared" si="30"/>
        <v>631201.86999999918</v>
      </c>
      <c r="I345" s="128">
        <f t="shared" ref="I345:J364" si="44">SUMIF($A$8:$A$250,$A345,I$8:I$250)</f>
        <v>891486.89</v>
      </c>
      <c r="J345" s="128">
        <f t="shared" si="44"/>
        <v>4183801.6400000006</v>
      </c>
      <c r="K345" s="17">
        <f t="shared" si="31"/>
        <v>3.2602157471628382E-2</v>
      </c>
      <c r="L345" s="17">
        <f t="shared" si="32"/>
        <v>1961548.3599999994</v>
      </c>
      <c r="M345" s="131">
        <v>1935486.8000000119</v>
      </c>
    </row>
    <row r="346" spans="1:13">
      <c r="A346" s="126" t="s">
        <v>246</v>
      </c>
      <c r="B346" s="127" t="s">
        <v>173</v>
      </c>
      <c r="C346" s="128">
        <f t="shared" si="43"/>
        <v>603000</v>
      </c>
      <c r="D346" s="128">
        <f t="shared" si="43"/>
        <v>603000</v>
      </c>
      <c r="E346" s="128">
        <f t="shared" si="43"/>
        <v>4414.41</v>
      </c>
      <c r="F346" s="128">
        <f t="shared" si="43"/>
        <v>41912.320000000007</v>
      </c>
      <c r="G346" s="17">
        <f t="shared" si="29"/>
        <v>2.9322573113741687E-4</v>
      </c>
      <c r="H346" s="17">
        <f t="shared" si="30"/>
        <v>561087.67999999993</v>
      </c>
      <c r="I346" s="128">
        <f t="shared" si="44"/>
        <v>5220.41</v>
      </c>
      <c r="J346" s="128">
        <f t="shared" si="44"/>
        <v>25106.29</v>
      </c>
      <c r="K346" s="17">
        <f t="shared" si="31"/>
        <v>1.9564006387940723E-4</v>
      </c>
      <c r="L346" s="17">
        <f t="shared" si="32"/>
        <v>577893.71</v>
      </c>
      <c r="M346" s="131">
        <v>360651.0299999998</v>
      </c>
    </row>
    <row r="347" spans="1:13">
      <c r="A347" s="126" t="s">
        <v>247</v>
      </c>
      <c r="B347" s="127" t="s">
        <v>239</v>
      </c>
      <c r="C347" s="128">
        <f t="shared" si="43"/>
        <v>0</v>
      </c>
      <c r="D347" s="128">
        <f t="shared" si="43"/>
        <v>0</v>
      </c>
      <c r="E347" s="128">
        <f t="shared" si="43"/>
        <v>0</v>
      </c>
      <c r="F347" s="128">
        <f t="shared" si="43"/>
        <v>0</v>
      </c>
      <c r="G347" s="17">
        <f t="shared" ref="G347:G395" si="45">F347/$F$131*100</f>
        <v>0</v>
      </c>
      <c r="H347" s="17">
        <f t="shared" ref="H347:H396" si="46">D347-F347</f>
        <v>0</v>
      </c>
      <c r="I347" s="128">
        <f t="shared" si="44"/>
        <v>0</v>
      </c>
      <c r="J347" s="128">
        <f t="shared" si="44"/>
        <v>0</v>
      </c>
      <c r="K347" s="17">
        <f t="shared" ref="K347:K395" si="47">J347/$J$131*100</f>
        <v>0</v>
      </c>
      <c r="L347" s="17">
        <f t="shared" ref="L347:L396" si="48">D347-J347</f>
        <v>0</v>
      </c>
      <c r="M347" s="131">
        <v>360651.0299999998</v>
      </c>
    </row>
    <row r="348" spans="1:13">
      <c r="A348" s="126" t="s">
        <v>248</v>
      </c>
      <c r="B348" s="127" t="s">
        <v>249</v>
      </c>
      <c r="C348" s="128">
        <f t="shared" si="43"/>
        <v>267536000</v>
      </c>
      <c r="D348" s="128">
        <f t="shared" si="43"/>
        <v>593482321.25999999</v>
      </c>
      <c r="E348" s="128">
        <f t="shared" si="43"/>
        <v>36287215.060000002</v>
      </c>
      <c r="F348" s="128">
        <f t="shared" si="43"/>
        <v>492663669.89999998</v>
      </c>
      <c r="G348" s="17">
        <f t="shared" si="45"/>
        <v>3.4467589675606236</v>
      </c>
      <c r="H348" s="17">
        <f t="shared" si="46"/>
        <v>100818651.36000001</v>
      </c>
      <c r="I348" s="128">
        <f t="shared" si="44"/>
        <v>75579277.609999999</v>
      </c>
      <c r="J348" s="128">
        <f t="shared" si="44"/>
        <v>285839030.16000003</v>
      </c>
      <c r="K348" s="17">
        <f t="shared" si="47"/>
        <v>2.227392662146825</v>
      </c>
      <c r="L348" s="17">
        <f t="shared" si="48"/>
        <v>307643291.09999996</v>
      </c>
      <c r="M348" s="131">
        <v>805973824.31999993</v>
      </c>
    </row>
    <row r="349" spans="1:13">
      <c r="A349" s="126" t="s">
        <v>250</v>
      </c>
      <c r="B349" s="127" t="s">
        <v>251</v>
      </c>
      <c r="C349" s="128">
        <f t="shared" si="43"/>
        <v>238021000</v>
      </c>
      <c r="D349" s="128">
        <f t="shared" si="43"/>
        <v>329265868.56999999</v>
      </c>
      <c r="E349" s="128">
        <f t="shared" si="43"/>
        <v>51118557.32</v>
      </c>
      <c r="F349" s="128">
        <f t="shared" si="43"/>
        <v>280131220.22999996</v>
      </c>
      <c r="G349" s="17">
        <f t="shared" si="45"/>
        <v>1.9598457414516417</v>
      </c>
      <c r="H349" s="17">
        <f t="shared" si="46"/>
        <v>49134648.340000033</v>
      </c>
      <c r="I349" s="128">
        <f t="shared" si="44"/>
        <v>50603926.910000004</v>
      </c>
      <c r="J349" s="128">
        <f t="shared" si="44"/>
        <v>207575137.74000001</v>
      </c>
      <c r="K349" s="17">
        <f t="shared" si="47"/>
        <v>1.6175234655231958</v>
      </c>
      <c r="L349" s="17">
        <f t="shared" si="48"/>
        <v>121690730.82999998</v>
      </c>
      <c r="M349" s="131">
        <v>1770547.1600000262</v>
      </c>
    </row>
    <row r="350" spans="1:13">
      <c r="A350" s="126" t="s">
        <v>252</v>
      </c>
      <c r="B350" s="127" t="s">
        <v>253</v>
      </c>
      <c r="C350" s="128">
        <f t="shared" si="43"/>
        <v>337855000</v>
      </c>
      <c r="D350" s="128">
        <f t="shared" si="43"/>
        <v>1228230462.4400001</v>
      </c>
      <c r="E350" s="128">
        <f t="shared" si="43"/>
        <v>112620617.85999998</v>
      </c>
      <c r="F350" s="128">
        <f t="shared" si="43"/>
        <v>765975373.66999996</v>
      </c>
      <c r="G350" s="17">
        <f t="shared" si="45"/>
        <v>5.3588942100471124</v>
      </c>
      <c r="H350" s="17">
        <f t="shared" si="46"/>
        <v>462255088.7700001</v>
      </c>
      <c r="I350" s="128">
        <f t="shared" si="44"/>
        <v>95404825.49000001</v>
      </c>
      <c r="J350" s="128">
        <f t="shared" si="44"/>
        <v>310158900.03000003</v>
      </c>
      <c r="K350" s="17">
        <f t="shared" si="47"/>
        <v>2.4169045691193674</v>
      </c>
      <c r="L350" s="17">
        <f t="shared" si="48"/>
        <v>918071562.41000009</v>
      </c>
      <c r="M350" s="131">
        <v>1330346.4900000002</v>
      </c>
    </row>
    <row r="351" spans="1:13">
      <c r="A351" s="126" t="s">
        <v>254</v>
      </c>
      <c r="B351" s="127" t="s">
        <v>255</v>
      </c>
      <c r="C351" s="128">
        <f t="shared" si="43"/>
        <v>10000</v>
      </c>
      <c r="D351" s="128">
        <f t="shared" si="43"/>
        <v>10000</v>
      </c>
      <c r="E351" s="128">
        <f t="shared" si="43"/>
        <v>0</v>
      </c>
      <c r="F351" s="128">
        <f t="shared" si="43"/>
        <v>0</v>
      </c>
      <c r="G351" s="17">
        <f t="shared" si="45"/>
        <v>0</v>
      </c>
      <c r="H351" s="17">
        <f t="shared" si="46"/>
        <v>10000</v>
      </c>
      <c r="I351" s="128">
        <f t="shared" si="44"/>
        <v>0</v>
      </c>
      <c r="J351" s="128">
        <f t="shared" si="44"/>
        <v>0</v>
      </c>
      <c r="K351" s="17">
        <f t="shared" si="47"/>
        <v>0</v>
      </c>
      <c r="L351" s="17">
        <f t="shared" si="48"/>
        <v>10000</v>
      </c>
      <c r="M351" s="131">
        <v>16806.030000000006</v>
      </c>
    </row>
    <row r="352" spans="1:13">
      <c r="A352" s="126" t="s">
        <v>256</v>
      </c>
      <c r="B352" s="127" t="s">
        <v>257</v>
      </c>
      <c r="C352" s="128">
        <f t="shared" si="43"/>
        <v>51520000</v>
      </c>
      <c r="D352" s="128">
        <f t="shared" si="43"/>
        <v>157452450.10999998</v>
      </c>
      <c r="E352" s="128">
        <f t="shared" si="43"/>
        <v>14922718.77</v>
      </c>
      <c r="F352" s="128">
        <f t="shared" si="43"/>
        <v>128348527.98999999</v>
      </c>
      <c r="G352" s="17">
        <f t="shared" si="45"/>
        <v>0.89794816799163013</v>
      </c>
      <c r="H352" s="17">
        <f t="shared" si="46"/>
        <v>29103922.11999999</v>
      </c>
      <c r="I352" s="128">
        <f t="shared" si="44"/>
        <v>13268893.290000001</v>
      </c>
      <c r="J352" s="128">
        <f t="shared" si="44"/>
        <v>60689599.220000006</v>
      </c>
      <c r="K352" s="17">
        <f t="shared" si="47"/>
        <v>0.47292200752147867</v>
      </c>
      <c r="L352" s="17">
        <f t="shared" si="48"/>
        <v>96762850.889999986</v>
      </c>
      <c r="M352" s="131">
        <v>0</v>
      </c>
    </row>
    <row r="353" spans="1:13">
      <c r="A353" s="27">
        <v>16</v>
      </c>
      <c r="B353" s="122" t="s">
        <v>258</v>
      </c>
      <c r="C353" s="118">
        <f t="shared" si="43"/>
        <v>56953000</v>
      </c>
      <c r="D353" s="118">
        <f t="shared" si="43"/>
        <v>85150017.140000001</v>
      </c>
      <c r="E353" s="118">
        <f t="shared" si="43"/>
        <v>15456927.399999999</v>
      </c>
      <c r="F353" s="118">
        <f t="shared" si="43"/>
        <v>47450518.599999994</v>
      </c>
      <c r="G353" s="30">
        <f t="shared" si="45"/>
        <v>0.33197191206152732</v>
      </c>
      <c r="H353" s="30">
        <f t="shared" si="46"/>
        <v>37699498.540000007</v>
      </c>
      <c r="I353" s="118">
        <f t="shared" si="44"/>
        <v>3629149.7700000005</v>
      </c>
      <c r="J353" s="118">
        <f t="shared" si="44"/>
        <v>21807627.41</v>
      </c>
      <c r="K353" s="30">
        <f t="shared" si="47"/>
        <v>0.16993532774259806</v>
      </c>
      <c r="L353" s="30">
        <f t="shared" si="48"/>
        <v>63342389.730000004</v>
      </c>
      <c r="M353" s="125">
        <v>206824639.73999995</v>
      </c>
    </row>
    <row r="354" spans="1:13">
      <c r="A354" s="137">
        <v>16451</v>
      </c>
      <c r="B354" s="127" t="s">
        <v>249</v>
      </c>
      <c r="C354" s="128">
        <f t="shared" si="43"/>
        <v>0</v>
      </c>
      <c r="D354" s="128">
        <f t="shared" si="43"/>
        <v>0</v>
      </c>
      <c r="E354" s="128">
        <f t="shared" si="43"/>
        <v>0</v>
      </c>
      <c r="F354" s="128">
        <f t="shared" si="43"/>
        <v>0</v>
      </c>
      <c r="G354" s="17">
        <f t="shared" si="45"/>
        <v>0</v>
      </c>
      <c r="H354" s="17">
        <f t="shared" si="46"/>
        <v>0</v>
      </c>
      <c r="I354" s="128">
        <f t="shared" si="44"/>
        <v>0</v>
      </c>
      <c r="J354" s="128">
        <f t="shared" si="44"/>
        <v>0</v>
      </c>
      <c r="K354" s="17">
        <f t="shared" si="47"/>
        <v>0</v>
      </c>
      <c r="L354" s="17">
        <f t="shared" si="48"/>
        <v>0</v>
      </c>
      <c r="M354" s="131">
        <v>72556082.48999995</v>
      </c>
    </row>
    <row r="355" spans="1:13">
      <c r="A355" s="126" t="s">
        <v>259</v>
      </c>
      <c r="B355" s="127" t="s">
        <v>260</v>
      </c>
      <c r="C355" s="128">
        <f t="shared" si="43"/>
        <v>56953000</v>
      </c>
      <c r="D355" s="128">
        <f t="shared" si="43"/>
        <v>85150017.140000001</v>
      </c>
      <c r="E355" s="128">
        <f t="shared" si="43"/>
        <v>15456927.399999999</v>
      </c>
      <c r="F355" s="128">
        <f t="shared" si="43"/>
        <v>47450518.599999994</v>
      </c>
      <c r="G355" s="81">
        <f t="shared" si="45"/>
        <v>0.33197191206152732</v>
      </c>
      <c r="H355" s="17">
        <f t="shared" si="46"/>
        <v>37699498.540000007</v>
      </c>
      <c r="I355" s="128">
        <f t="shared" si="44"/>
        <v>3629149.7700000005</v>
      </c>
      <c r="J355" s="128">
        <f t="shared" si="44"/>
        <v>21807627.41</v>
      </c>
      <c r="K355" s="17">
        <f t="shared" si="47"/>
        <v>0.16993532774259806</v>
      </c>
      <c r="L355" s="17">
        <f t="shared" si="48"/>
        <v>63342389.730000004</v>
      </c>
      <c r="M355" s="131">
        <v>455816473.63999993</v>
      </c>
    </row>
    <row r="356" spans="1:13">
      <c r="A356" s="27">
        <v>17</v>
      </c>
      <c r="B356" s="122" t="s">
        <v>261</v>
      </c>
      <c r="C356" s="118">
        <f t="shared" si="43"/>
        <v>369672000</v>
      </c>
      <c r="D356" s="118">
        <f t="shared" si="43"/>
        <v>420835290.31</v>
      </c>
      <c r="E356" s="118">
        <f t="shared" si="43"/>
        <v>62684557.179999992</v>
      </c>
      <c r="F356" s="118">
        <f t="shared" si="43"/>
        <v>411529958.11000001</v>
      </c>
      <c r="G356" s="118">
        <f t="shared" si="45"/>
        <v>2.8791336974845412</v>
      </c>
      <c r="H356" s="30">
        <f t="shared" si="46"/>
        <v>9305332.1999999881</v>
      </c>
      <c r="I356" s="118">
        <f t="shared" si="44"/>
        <v>66397460.979999989</v>
      </c>
      <c r="J356" s="118">
        <f t="shared" si="44"/>
        <v>356683772.42000002</v>
      </c>
      <c r="K356" s="118">
        <f t="shared" si="47"/>
        <v>2.7794483382848187</v>
      </c>
      <c r="L356" s="30">
        <f t="shared" si="48"/>
        <v>64151517.889999986</v>
      </c>
      <c r="M356" s="131">
        <v>0</v>
      </c>
    </row>
    <row r="357" spans="1:13">
      <c r="A357" s="137">
        <v>17131</v>
      </c>
      <c r="B357" s="127" t="s">
        <v>173</v>
      </c>
      <c r="C357" s="128">
        <f t="shared" si="43"/>
        <v>100000</v>
      </c>
      <c r="D357" s="128">
        <f t="shared" si="43"/>
        <v>100000</v>
      </c>
      <c r="E357" s="128">
        <f t="shared" si="43"/>
        <v>0</v>
      </c>
      <c r="F357" s="128">
        <f t="shared" si="43"/>
        <v>0</v>
      </c>
      <c r="G357" s="81">
        <f t="shared" si="45"/>
        <v>0</v>
      </c>
      <c r="H357" s="17">
        <f t="shared" si="46"/>
        <v>100000</v>
      </c>
      <c r="I357" s="128">
        <f t="shared" si="44"/>
        <v>0</v>
      </c>
      <c r="J357" s="128">
        <f t="shared" si="44"/>
        <v>0</v>
      </c>
      <c r="K357" s="17">
        <f t="shared" si="47"/>
        <v>0</v>
      </c>
      <c r="L357" s="17">
        <f t="shared" si="48"/>
        <v>100000</v>
      </c>
      <c r="M357" s="131">
        <v>67658928.769999981</v>
      </c>
    </row>
    <row r="358" spans="1:13">
      <c r="A358" s="137">
        <v>17512</v>
      </c>
      <c r="B358" s="127" t="s">
        <v>262</v>
      </c>
      <c r="C358" s="128">
        <f t="shared" si="43"/>
        <v>369257000</v>
      </c>
      <c r="D358" s="128">
        <f t="shared" si="43"/>
        <v>420420290.31</v>
      </c>
      <c r="E358" s="128">
        <f t="shared" si="43"/>
        <v>62684557.179999992</v>
      </c>
      <c r="F358" s="128">
        <f t="shared" si="43"/>
        <v>411229966.50999999</v>
      </c>
      <c r="G358" s="168">
        <f t="shared" si="45"/>
        <v>2.8770349051426924</v>
      </c>
      <c r="H358" s="189">
        <f t="shared" si="46"/>
        <v>9190323.8000000119</v>
      </c>
      <c r="I358" s="128">
        <f t="shared" si="44"/>
        <v>66367460.979999989</v>
      </c>
      <c r="J358" s="128">
        <f t="shared" si="44"/>
        <v>356383780.81999999</v>
      </c>
      <c r="K358" s="168">
        <f t="shared" si="47"/>
        <v>2.7771106621173205</v>
      </c>
      <c r="L358" s="189">
        <f t="shared" si="48"/>
        <v>64036509.49000001</v>
      </c>
      <c r="M358" s="131">
        <v>25642891.189999994</v>
      </c>
    </row>
    <row r="359" spans="1:13">
      <c r="A359" s="137">
        <v>17542</v>
      </c>
      <c r="B359" s="127" t="s">
        <v>255</v>
      </c>
      <c r="C359" s="128">
        <f t="shared" si="43"/>
        <v>315000</v>
      </c>
      <c r="D359" s="128">
        <f t="shared" si="43"/>
        <v>315000</v>
      </c>
      <c r="E359" s="128">
        <f t="shared" si="43"/>
        <v>0</v>
      </c>
      <c r="F359" s="128">
        <f t="shared" si="43"/>
        <v>299991.59999999998</v>
      </c>
      <c r="G359" s="168">
        <f t="shared" si="45"/>
        <v>2.0987923418480173E-3</v>
      </c>
      <c r="H359" s="189">
        <f t="shared" si="46"/>
        <v>15008.400000000023</v>
      </c>
      <c r="I359" s="128">
        <f t="shared" si="44"/>
        <v>30000</v>
      </c>
      <c r="J359" s="128">
        <f t="shared" si="44"/>
        <v>299991.59999999998</v>
      </c>
      <c r="K359" s="168">
        <f t="shared" si="47"/>
        <v>2.3376761674976901E-3</v>
      </c>
      <c r="L359" s="189">
        <f t="shared" si="48"/>
        <v>15008.400000000023</v>
      </c>
      <c r="M359" s="131">
        <v>0</v>
      </c>
    </row>
    <row r="360" spans="1:13">
      <c r="A360" s="27">
        <v>18</v>
      </c>
      <c r="B360" s="122" t="s">
        <v>263</v>
      </c>
      <c r="C360" s="118">
        <f t="shared" si="43"/>
        <v>257237000</v>
      </c>
      <c r="D360" s="118">
        <f t="shared" si="43"/>
        <v>354479445.94999999</v>
      </c>
      <c r="E360" s="118">
        <f t="shared" si="43"/>
        <v>42483164.960000008</v>
      </c>
      <c r="F360" s="118">
        <f t="shared" si="43"/>
        <v>292291424.87</v>
      </c>
      <c r="G360" s="190">
        <f t="shared" si="45"/>
        <v>2.0449206047936044</v>
      </c>
      <c r="H360" s="30">
        <f t="shared" si="46"/>
        <v>62188021.079999983</v>
      </c>
      <c r="I360" s="118">
        <f t="shared" si="44"/>
        <v>45175198.129999995</v>
      </c>
      <c r="J360" s="118">
        <f t="shared" si="44"/>
        <v>211509498.74000004</v>
      </c>
      <c r="K360" s="30">
        <f t="shared" si="47"/>
        <v>1.6481818637717884</v>
      </c>
      <c r="L360" s="30">
        <f t="shared" si="48"/>
        <v>142969947.20999995</v>
      </c>
      <c r="M360" s="125">
        <v>25642891.189999994</v>
      </c>
    </row>
    <row r="361" spans="1:13">
      <c r="A361" s="126" t="s">
        <v>264</v>
      </c>
      <c r="B361" s="127" t="s">
        <v>154</v>
      </c>
      <c r="C361" s="128">
        <f t="shared" si="43"/>
        <v>111195000</v>
      </c>
      <c r="D361" s="128">
        <f t="shared" si="43"/>
        <v>124631465.13999999</v>
      </c>
      <c r="E361" s="128">
        <f t="shared" si="43"/>
        <v>27502416.810000002</v>
      </c>
      <c r="F361" s="128">
        <f t="shared" si="43"/>
        <v>120743505.27</v>
      </c>
      <c r="G361" s="17">
        <f t="shared" si="45"/>
        <v>0.84474213340827442</v>
      </c>
      <c r="H361" s="17">
        <f t="shared" si="46"/>
        <v>3887959.8699999899</v>
      </c>
      <c r="I361" s="128">
        <f t="shared" si="44"/>
        <v>22712290.890000001</v>
      </c>
      <c r="J361" s="128">
        <f t="shared" si="44"/>
        <v>105861222.91000003</v>
      </c>
      <c r="K361" s="17">
        <f t="shared" si="47"/>
        <v>0.82492062397369637</v>
      </c>
      <c r="L361" s="17">
        <f t="shared" si="48"/>
        <v>18770242.229999959</v>
      </c>
      <c r="M361" s="131">
        <v>54846185.689999998</v>
      </c>
    </row>
    <row r="362" spans="1:13">
      <c r="A362" s="126" t="s">
        <v>265</v>
      </c>
      <c r="B362" s="127" t="s">
        <v>173</v>
      </c>
      <c r="C362" s="128">
        <f t="shared" si="43"/>
        <v>100000</v>
      </c>
      <c r="D362" s="128">
        <f t="shared" si="43"/>
        <v>100000</v>
      </c>
      <c r="E362" s="128">
        <f t="shared" si="43"/>
        <v>0</v>
      </c>
      <c r="F362" s="128">
        <f t="shared" si="43"/>
        <v>0</v>
      </c>
      <c r="G362" s="17">
        <f t="shared" si="45"/>
        <v>0</v>
      </c>
      <c r="H362" s="17">
        <f t="shared" si="46"/>
        <v>100000</v>
      </c>
      <c r="I362" s="128">
        <f t="shared" si="44"/>
        <v>0</v>
      </c>
      <c r="J362" s="128">
        <f t="shared" si="44"/>
        <v>0</v>
      </c>
      <c r="K362" s="17">
        <f t="shared" si="47"/>
        <v>0</v>
      </c>
      <c r="L362" s="17">
        <f t="shared" si="48"/>
        <v>100000</v>
      </c>
      <c r="M362" s="131">
        <v>0</v>
      </c>
    </row>
    <row r="363" spans="1:13">
      <c r="A363" s="126" t="s">
        <v>266</v>
      </c>
      <c r="B363" s="127" t="s">
        <v>215</v>
      </c>
      <c r="C363" s="128">
        <f t="shared" si="43"/>
        <v>7660000</v>
      </c>
      <c r="D363" s="128">
        <f t="shared" si="43"/>
        <v>8385000</v>
      </c>
      <c r="E363" s="128">
        <f t="shared" si="43"/>
        <v>120803.52</v>
      </c>
      <c r="F363" s="128">
        <f t="shared" si="43"/>
        <v>6643488.6799999997</v>
      </c>
      <c r="G363" s="17">
        <f t="shared" si="45"/>
        <v>4.647897862719487E-2</v>
      </c>
      <c r="H363" s="17">
        <f t="shared" si="46"/>
        <v>1741511.3200000003</v>
      </c>
      <c r="I363" s="128">
        <f t="shared" si="44"/>
        <v>1376189.5799999998</v>
      </c>
      <c r="J363" s="128">
        <f t="shared" si="44"/>
        <v>5310885.3</v>
      </c>
      <c r="K363" s="17">
        <f t="shared" si="47"/>
        <v>4.1384925424991302E-2</v>
      </c>
      <c r="L363" s="17">
        <f t="shared" si="48"/>
        <v>3074114.7</v>
      </c>
      <c r="M363" s="131">
        <v>54846185.689999998</v>
      </c>
    </row>
    <row r="364" spans="1:13">
      <c r="A364" s="126" t="s">
        <v>267</v>
      </c>
      <c r="B364" s="127" t="s">
        <v>249</v>
      </c>
      <c r="C364" s="128">
        <f t="shared" si="43"/>
        <v>3160000</v>
      </c>
      <c r="D364" s="128">
        <f t="shared" si="43"/>
        <v>10530126.810000001</v>
      </c>
      <c r="E364" s="128">
        <f t="shared" si="43"/>
        <v>0</v>
      </c>
      <c r="F364" s="128">
        <f t="shared" si="43"/>
        <v>8512175</v>
      </c>
      <c r="G364" s="17">
        <f t="shared" si="45"/>
        <v>5.9552626481775311E-2</v>
      </c>
      <c r="H364" s="17">
        <f t="shared" si="46"/>
        <v>2017951.8100000005</v>
      </c>
      <c r="I364" s="128">
        <f t="shared" si="44"/>
        <v>0</v>
      </c>
      <c r="J364" s="128">
        <f t="shared" si="44"/>
        <v>8512175</v>
      </c>
      <c r="K364" s="17">
        <f t="shared" si="47"/>
        <v>6.6330886035041156E-2</v>
      </c>
      <c r="L364" s="17">
        <f t="shared" si="48"/>
        <v>2017951.8100000005</v>
      </c>
      <c r="M364" s="131">
        <v>0</v>
      </c>
    </row>
    <row r="365" spans="1:13">
      <c r="A365" s="126" t="s">
        <v>268</v>
      </c>
      <c r="B365" s="127" t="s">
        <v>269</v>
      </c>
      <c r="C365" s="128">
        <f t="shared" ref="C365:F384" si="49">SUMIF($A$8:$A$250,$A365,C$8:C$250)</f>
        <v>49192000</v>
      </c>
      <c r="D365" s="128">
        <f t="shared" si="49"/>
        <v>67572824.930000007</v>
      </c>
      <c r="E365" s="128">
        <f t="shared" si="49"/>
        <v>5764320.3900000006</v>
      </c>
      <c r="F365" s="128">
        <f t="shared" si="49"/>
        <v>47105197.350000001</v>
      </c>
      <c r="G365" s="17">
        <f t="shared" si="45"/>
        <v>0.32955598576566653</v>
      </c>
      <c r="H365" s="17">
        <f t="shared" si="46"/>
        <v>20467627.580000006</v>
      </c>
      <c r="I365" s="128">
        <f t="shared" ref="I365:J384" si="50">SUMIF($A$8:$A$250,$A365,I$8:I$250)</f>
        <v>7209322.4299999997</v>
      </c>
      <c r="J365" s="128">
        <f t="shared" si="50"/>
        <v>33041810.189999998</v>
      </c>
      <c r="K365" s="17">
        <f t="shared" si="47"/>
        <v>0.25747738340721976</v>
      </c>
      <c r="L365" s="17">
        <f t="shared" si="48"/>
        <v>34531014.74000001</v>
      </c>
      <c r="M365" s="131">
        <v>80781926.129999965</v>
      </c>
    </row>
    <row r="366" spans="1:13">
      <c r="A366" s="126" t="s">
        <v>270</v>
      </c>
      <c r="B366" s="127" t="s">
        <v>255</v>
      </c>
      <c r="C366" s="128">
        <f t="shared" si="49"/>
        <v>48459000</v>
      </c>
      <c r="D366" s="128">
        <f t="shared" si="49"/>
        <v>62494426.589999996</v>
      </c>
      <c r="E366" s="128">
        <f t="shared" si="49"/>
        <v>9037153.8900000006</v>
      </c>
      <c r="F366" s="128">
        <f t="shared" si="49"/>
        <v>52327222.869999997</v>
      </c>
      <c r="G366" s="17">
        <f t="shared" si="45"/>
        <v>0.36609016595708155</v>
      </c>
      <c r="H366" s="17">
        <f t="shared" si="46"/>
        <v>10167203.719999999</v>
      </c>
      <c r="I366" s="128">
        <f t="shared" si="50"/>
        <v>8345097.1900000004</v>
      </c>
      <c r="J366" s="128">
        <f t="shared" si="50"/>
        <v>40229405.770000011</v>
      </c>
      <c r="K366" s="17">
        <f t="shared" si="47"/>
        <v>0.31348652129300647</v>
      </c>
      <c r="L366" s="17">
        <f t="shared" si="48"/>
        <v>22265020.819999985</v>
      </c>
      <c r="M366" s="131">
        <v>14882282.35999997</v>
      </c>
    </row>
    <row r="367" spans="1:13">
      <c r="A367" s="126" t="s">
        <v>271</v>
      </c>
      <c r="B367" s="127" t="s">
        <v>257</v>
      </c>
      <c r="C367" s="128">
        <f t="shared" si="49"/>
        <v>37471000</v>
      </c>
      <c r="D367" s="128">
        <f t="shared" si="49"/>
        <v>80765602.479999989</v>
      </c>
      <c r="E367" s="128">
        <f t="shared" si="49"/>
        <v>58470.35</v>
      </c>
      <c r="F367" s="128">
        <f t="shared" si="49"/>
        <v>56959835.699999988</v>
      </c>
      <c r="G367" s="17">
        <f t="shared" si="45"/>
        <v>0.39850071455361175</v>
      </c>
      <c r="H367" s="17">
        <f t="shared" si="46"/>
        <v>23805766.780000001</v>
      </c>
      <c r="I367" s="128">
        <f t="shared" si="50"/>
        <v>5532298.0399999991</v>
      </c>
      <c r="J367" s="128">
        <f t="shared" si="50"/>
        <v>18553999.57</v>
      </c>
      <c r="K367" s="17">
        <f t="shared" si="47"/>
        <v>0.14458152363783316</v>
      </c>
      <c r="L367" s="17">
        <f t="shared" si="48"/>
        <v>62211602.909999989</v>
      </c>
      <c r="M367" s="131">
        <v>0</v>
      </c>
    </row>
    <row r="368" spans="1:13">
      <c r="A368" s="126" t="s">
        <v>272</v>
      </c>
      <c r="B368" s="127" t="s">
        <v>273</v>
      </c>
      <c r="C368" s="128">
        <f t="shared" si="49"/>
        <v>0</v>
      </c>
      <c r="D368" s="128">
        <f t="shared" si="49"/>
        <v>0</v>
      </c>
      <c r="E368" s="128">
        <f t="shared" si="49"/>
        <v>0</v>
      </c>
      <c r="F368" s="128">
        <f t="shared" si="49"/>
        <v>0</v>
      </c>
      <c r="G368" s="17">
        <f t="shared" si="45"/>
        <v>0</v>
      </c>
      <c r="H368" s="17">
        <f t="shared" si="46"/>
        <v>0</v>
      </c>
      <c r="I368" s="128">
        <f t="shared" si="50"/>
        <v>0</v>
      </c>
      <c r="J368" s="128">
        <f t="shared" si="50"/>
        <v>0</v>
      </c>
      <c r="K368" s="17">
        <f t="shared" si="47"/>
        <v>0</v>
      </c>
      <c r="L368" s="17">
        <f t="shared" si="48"/>
        <v>0</v>
      </c>
      <c r="M368" s="131">
        <v>1332603.3799999999</v>
      </c>
    </row>
    <row r="369" spans="1:13">
      <c r="A369" s="126" t="s">
        <v>274</v>
      </c>
      <c r="B369" s="127" t="s">
        <v>275</v>
      </c>
      <c r="C369" s="128">
        <f t="shared" si="49"/>
        <v>0</v>
      </c>
      <c r="D369" s="128">
        <f t="shared" si="49"/>
        <v>0</v>
      </c>
      <c r="E369" s="128">
        <f t="shared" si="49"/>
        <v>0</v>
      </c>
      <c r="F369" s="128">
        <f t="shared" si="49"/>
        <v>0</v>
      </c>
      <c r="G369" s="17">
        <f t="shared" si="45"/>
        <v>0</v>
      </c>
      <c r="H369" s="17">
        <f t="shared" si="46"/>
        <v>0</v>
      </c>
      <c r="I369" s="128">
        <f t="shared" si="50"/>
        <v>0</v>
      </c>
      <c r="J369" s="128">
        <f t="shared" si="50"/>
        <v>0</v>
      </c>
      <c r="K369" s="17">
        <f t="shared" si="47"/>
        <v>0</v>
      </c>
      <c r="L369" s="17">
        <f t="shared" si="48"/>
        <v>0</v>
      </c>
      <c r="M369" s="131">
        <v>0</v>
      </c>
    </row>
    <row r="370" spans="1:13">
      <c r="A370" s="27">
        <v>19</v>
      </c>
      <c r="B370" s="122" t="s">
        <v>276</v>
      </c>
      <c r="C370" s="118">
        <f t="shared" si="49"/>
        <v>410000</v>
      </c>
      <c r="D370" s="118">
        <f t="shared" si="49"/>
        <v>410000</v>
      </c>
      <c r="E370" s="118">
        <f t="shared" si="49"/>
        <v>0</v>
      </c>
      <c r="F370" s="118">
        <f t="shared" si="49"/>
        <v>0</v>
      </c>
      <c r="G370" s="30">
        <f t="shared" si="45"/>
        <v>0</v>
      </c>
      <c r="H370" s="30">
        <f t="shared" si="46"/>
        <v>410000</v>
      </c>
      <c r="I370" s="118">
        <f t="shared" si="50"/>
        <v>0</v>
      </c>
      <c r="J370" s="118">
        <f t="shared" si="50"/>
        <v>0</v>
      </c>
      <c r="K370" s="30">
        <f t="shared" si="47"/>
        <v>0</v>
      </c>
      <c r="L370" s="30">
        <f t="shared" si="48"/>
        <v>410000</v>
      </c>
      <c r="M370" s="125">
        <v>14063387.160000004</v>
      </c>
    </row>
    <row r="371" spans="1:13">
      <c r="A371" s="126" t="s">
        <v>277</v>
      </c>
      <c r="B371" s="127" t="s">
        <v>278</v>
      </c>
      <c r="C371" s="128">
        <f t="shared" si="49"/>
        <v>410000</v>
      </c>
      <c r="D371" s="128">
        <f t="shared" si="49"/>
        <v>410000</v>
      </c>
      <c r="E371" s="128">
        <f t="shared" si="49"/>
        <v>0</v>
      </c>
      <c r="F371" s="128">
        <f t="shared" si="49"/>
        <v>0</v>
      </c>
      <c r="G371" s="17">
        <f t="shared" si="45"/>
        <v>0</v>
      </c>
      <c r="H371" s="17">
        <f t="shared" si="46"/>
        <v>410000</v>
      </c>
      <c r="I371" s="128">
        <f t="shared" si="50"/>
        <v>0</v>
      </c>
      <c r="J371" s="128">
        <f t="shared" si="50"/>
        <v>0</v>
      </c>
      <c r="K371" s="17">
        <f t="shared" si="47"/>
        <v>0</v>
      </c>
      <c r="L371" s="17">
        <f t="shared" si="48"/>
        <v>410000</v>
      </c>
      <c r="M371" s="131">
        <v>12097817.099999987</v>
      </c>
    </row>
    <row r="372" spans="1:13">
      <c r="A372" s="27">
        <v>22</v>
      </c>
      <c r="B372" s="122" t="s">
        <v>279</v>
      </c>
      <c r="C372" s="118">
        <f t="shared" si="49"/>
        <v>250000</v>
      </c>
      <c r="D372" s="118">
        <f t="shared" si="49"/>
        <v>250000</v>
      </c>
      <c r="E372" s="118">
        <f t="shared" si="49"/>
        <v>0</v>
      </c>
      <c r="F372" s="118">
        <f t="shared" si="49"/>
        <v>200000</v>
      </c>
      <c r="G372" s="30">
        <f t="shared" si="45"/>
        <v>1.3992340731193921E-3</v>
      </c>
      <c r="H372" s="30">
        <f t="shared" si="46"/>
        <v>50000</v>
      </c>
      <c r="I372" s="118">
        <f t="shared" si="50"/>
        <v>0</v>
      </c>
      <c r="J372" s="118">
        <f t="shared" si="50"/>
        <v>200000</v>
      </c>
      <c r="K372" s="30">
        <f t="shared" si="47"/>
        <v>1.5584944161754464E-3</v>
      </c>
      <c r="L372" s="30">
        <f t="shared" si="48"/>
        <v>50000</v>
      </c>
      <c r="M372" s="125">
        <v>38405836.129999988</v>
      </c>
    </row>
    <row r="373" spans="1:13">
      <c r="A373" s="126" t="s">
        <v>280</v>
      </c>
      <c r="B373" s="127" t="s">
        <v>281</v>
      </c>
      <c r="C373" s="128">
        <f t="shared" si="49"/>
        <v>250000</v>
      </c>
      <c r="D373" s="128">
        <f t="shared" si="49"/>
        <v>250000</v>
      </c>
      <c r="E373" s="128">
        <f t="shared" si="49"/>
        <v>0</v>
      </c>
      <c r="F373" s="128">
        <f t="shared" si="49"/>
        <v>200000</v>
      </c>
      <c r="G373" s="17">
        <f t="shared" si="45"/>
        <v>1.3992340731193921E-3</v>
      </c>
      <c r="H373" s="17">
        <f t="shared" si="46"/>
        <v>50000</v>
      </c>
      <c r="I373" s="128">
        <f t="shared" si="50"/>
        <v>0</v>
      </c>
      <c r="J373" s="128">
        <f t="shared" si="50"/>
        <v>200000</v>
      </c>
      <c r="K373" s="17">
        <f t="shared" si="47"/>
        <v>1.5584944161754464E-3</v>
      </c>
      <c r="L373" s="17">
        <f t="shared" si="48"/>
        <v>50000</v>
      </c>
      <c r="M373" s="131">
        <v>0</v>
      </c>
    </row>
    <row r="374" spans="1:13">
      <c r="A374" s="27">
        <v>23</v>
      </c>
      <c r="B374" s="122" t="s">
        <v>282</v>
      </c>
      <c r="C374" s="118">
        <f t="shared" si="49"/>
        <v>354261000</v>
      </c>
      <c r="D374" s="118">
        <f t="shared" si="49"/>
        <v>445295121.17000002</v>
      </c>
      <c r="E374" s="118">
        <f t="shared" si="49"/>
        <v>46666158.189999998</v>
      </c>
      <c r="F374" s="118">
        <f t="shared" si="49"/>
        <v>286017383.49000007</v>
      </c>
      <c r="G374" s="30">
        <f t="shared" si="45"/>
        <v>2.0010263424183199</v>
      </c>
      <c r="H374" s="30">
        <f t="shared" si="46"/>
        <v>159277737.67999995</v>
      </c>
      <c r="I374" s="118">
        <f t="shared" si="50"/>
        <v>41360623.149999999</v>
      </c>
      <c r="J374" s="118">
        <f t="shared" si="50"/>
        <v>218253856.78999999</v>
      </c>
      <c r="K374" s="30">
        <f t="shared" si="47"/>
        <v>1.7007370855798527</v>
      </c>
      <c r="L374" s="30">
        <f t="shared" si="48"/>
        <v>227041264.38000003</v>
      </c>
      <c r="M374" s="125">
        <v>0</v>
      </c>
    </row>
    <row r="375" spans="1:13">
      <c r="A375" s="126" t="s">
        <v>283</v>
      </c>
      <c r="B375" s="127" t="s">
        <v>154</v>
      </c>
      <c r="C375" s="128">
        <f t="shared" si="49"/>
        <v>43372000</v>
      </c>
      <c r="D375" s="128">
        <f t="shared" si="49"/>
        <v>45703450</v>
      </c>
      <c r="E375" s="128">
        <f t="shared" si="49"/>
        <v>9116212.8399999999</v>
      </c>
      <c r="F375" s="128">
        <f t="shared" si="49"/>
        <v>43921314.780000009</v>
      </c>
      <c r="G375" s="17">
        <f t="shared" si="45"/>
        <v>0.30728100088189186</v>
      </c>
      <c r="H375" s="17">
        <f t="shared" si="46"/>
        <v>1782135.2199999914</v>
      </c>
      <c r="I375" s="128">
        <f t="shared" si="50"/>
        <v>8504483.9900000002</v>
      </c>
      <c r="J375" s="128">
        <f t="shared" si="50"/>
        <v>42020895.75</v>
      </c>
      <c r="K375" s="17">
        <f t="shared" si="47"/>
        <v>0.32744665694532771</v>
      </c>
      <c r="L375" s="17">
        <f t="shared" si="48"/>
        <v>3682554.25</v>
      </c>
      <c r="M375" s="131">
        <v>0</v>
      </c>
    </row>
    <row r="376" spans="1:13">
      <c r="A376" s="126" t="s">
        <v>284</v>
      </c>
      <c r="B376" s="127" t="s">
        <v>173</v>
      </c>
      <c r="C376" s="128">
        <f t="shared" si="49"/>
        <v>391000</v>
      </c>
      <c r="D376" s="128">
        <f t="shared" si="49"/>
        <v>1321000</v>
      </c>
      <c r="E376" s="128">
        <f t="shared" si="49"/>
        <v>490000</v>
      </c>
      <c r="F376" s="128">
        <f t="shared" si="49"/>
        <v>1004500</v>
      </c>
      <c r="G376" s="17">
        <f t="shared" si="45"/>
        <v>7.0276531322421478E-3</v>
      </c>
      <c r="H376" s="17">
        <f t="shared" si="46"/>
        <v>316500</v>
      </c>
      <c r="I376" s="128">
        <f t="shared" si="50"/>
        <v>292348.50999999995</v>
      </c>
      <c r="J376" s="128">
        <f t="shared" si="50"/>
        <v>294858.73</v>
      </c>
      <c r="K376" s="17">
        <f t="shared" si="47"/>
        <v>2.2976784213279175E-3</v>
      </c>
      <c r="L376" s="17">
        <f t="shared" si="48"/>
        <v>1026141.27</v>
      </c>
      <c r="M376" s="131">
        <v>0</v>
      </c>
    </row>
    <row r="377" spans="1:13">
      <c r="A377" s="760" t="s">
        <v>910</v>
      </c>
      <c r="B377" s="127" t="s">
        <v>911</v>
      </c>
      <c r="C377" s="128">
        <f t="shared" si="49"/>
        <v>21044000</v>
      </c>
      <c r="D377" s="128">
        <f t="shared" si="49"/>
        <v>26470083.079999994</v>
      </c>
      <c r="E377" s="128">
        <f t="shared" si="49"/>
        <v>2156352.1800000002</v>
      </c>
      <c r="F377" s="128">
        <f t="shared" si="49"/>
        <v>25407869.010000002</v>
      </c>
      <c r="G377" s="17">
        <f t="shared" ref="G377" si="51">F377/$F$131*100</f>
        <v>0.17775778022073141</v>
      </c>
      <c r="H377" s="17">
        <f t="shared" ref="H377" si="52">D377-F377</f>
        <v>1062214.0699999928</v>
      </c>
      <c r="I377" s="128">
        <f t="shared" si="50"/>
        <v>4012974.5000000005</v>
      </c>
      <c r="J377" s="128">
        <f t="shared" si="50"/>
        <v>18562488.34</v>
      </c>
      <c r="K377" s="17">
        <f t="shared" ref="K377" si="53">J377/$J$131*100</f>
        <v>0.14464767214105917</v>
      </c>
      <c r="L377" s="17">
        <f t="shared" ref="L377" si="54">D377-J377</f>
        <v>7907594.7399999946</v>
      </c>
      <c r="M377" s="131">
        <v>0</v>
      </c>
    </row>
    <row r="378" spans="1:13">
      <c r="A378" s="126" t="s">
        <v>285</v>
      </c>
      <c r="B378" s="127" t="s">
        <v>286</v>
      </c>
      <c r="C378" s="128">
        <f t="shared" si="49"/>
        <v>10000</v>
      </c>
      <c r="D378" s="128">
        <f t="shared" si="49"/>
        <v>2499999.9900000002</v>
      </c>
      <c r="E378" s="128">
        <f t="shared" si="49"/>
        <v>833333.33</v>
      </c>
      <c r="F378" s="128">
        <f t="shared" si="49"/>
        <v>833333.33</v>
      </c>
      <c r="G378" s="17">
        <f t="shared" si="45"/>
        <v>5.8301419480102333E-3</v>
      </c>
      <c r="H378" s="17">
        <f t="shared" si="46"/>
        <v>1666666.6600000001</v>
      </c>
      <c r="I378" s="128">
        <f t="shared" si="50"/>
        <v>255808.98</v>
      </c>
      <c r="J378" s="128">
        <f t="shared" si="50"/>
        <v>255808.98</v>
      </c>
      <c r="K378" s="17">
        <f t="shared" si="47"/>
        <v>1.993384334687682E-3</v>
      </c>
      <c r="L378" s="17">
        <f t="shared" si="48"/>
        <v>2244191.0100000002</v>
      </c>
      <c r="M378" s="131">
        <v>0</v>
      </c>
    </row>
    <row r="379" spans="1:13">
      <c r="A379" s="126" t="s">
        <v>287</v>
      </c>
      <c r="B379" s="127" t="s">
        <v>288</v>
      </c>
      <c r="C379" s="128">
        <f t="shared" si="49"/>
        <v>281832000</v>
      </c>
      <c r="D379" s="128">
        <f t="shared" si="49"/>
        <v>353664408.10000002</v>
      </c>
      <c r="E379" s="128">
        <f t="shared" si="49"/>
        <v>22772038.09</v>
      </c>
      <c r="F379" s="128">
        <f t="shared" si="49"/>
        <v>200060801.45000005</v>
      </c>
      <c r="G379" s="17">
        <f t="shared" si="45"/>
        <v>1.3996594504220679</v>
      </c>
      <c r="H379" s="17">
        <f t="shared" si="46"/>
        <v>153603606.64999998</v>
      </c>
      <c r="I379" s="128">
        <f t="shared" si="50"/>
        <v>25192913.140000001</v>
      </c>
      <c r="J379" s="128">
        <f t="shared" si="50"/>
        <v>152288905.23999998</v>
      </c>
      <c r="K379" s="17">
        <f t="shared" si="47"/>
        <v>1.1867070423100581</v>
      </c>
      <c r="L379" s="17">
        <f t="shared" si="48"/>
        <v>201375502.86000004</v>
      </c>
      <c r="M379" s="131">
        <v>0</v>
      </c>
    </row>
    <row r="380" spans="1:13">
      <c r="A380" s="126" t="s">
        <v>289</v>
      </c>
      <c r="B380" s="127" t="s">
        <v>290</v>
      </c>
      <c r="C380" s="128">
        <f t="shared" si="49"/>
        <v>7612000</v>
      </c>
      <c r="D380" s="128">
        <f t="shared" si="49"/>
        <v>15636180</v>
      </c>
      <c r="E380" s="128">
        <f t="shared" si="49"/>
        <v>11298221.75</v>
      </c>
      <c r="F380" s="128">
        <f t="shared" si="49"/>
        <v>14789564.92</v>
      </c>
      <c r="G380" s="17">
        <f t="shared" si="45"/>
        <v>0.1034703158133764</v>
      </c>
      <c r="H380" s="17">
        <f t="shared" si="46"/>
        <v>846615.08000000007</v>
      </c>
      <c r="I380" s="128">
        <f t="shared" si="50"/>
        <v>3102094.03</v>
      </c>
      <c r="J380" s="128">
        <f t="shared" si="50"/>
        <v>4830899.75</v>
      </c>
      <c r="K380" s="17">
        <f t="shared" si="47"/>
        <v>3.7644651427391797E-2</v>
      </c>
      <c r="L380" s="17">
        <f t="shared" si="48"/>
        <v>10805280.25</v>
      </c>
      <c r="M380" s="131">
        <v>67763526.700000077</v>
      </c>
    </row>
    <row r="381" spans="1:13">
      <c r="A381" s="27">
        <v>27</v>
      </c>
      <c r="B381" s="122" t="s">
        <v>291</v>
      </c>
      <c r="C381" s="118">
        <f t="shared" si="49"/>
        <v>65752000</v>
      </c>
      <c r="D381" s="118">
        <f t="shared" si="49"/>
        <v>72406536.169999987</v>
      </c>
      <c r="E381" s="118">
        <f t="shared" si="49"/>
        <v>12927345.499999996</v>
      </c>
      <c r="F381" s="118">
        <f t="shared" si="49"/>
        <v>71027878.959999993</v>
      </c>
      <c r="G381" s="30">
        <f t="shared" si="45"/>
        <v>0.49692314191115988</v>
      </c>
      <c r="H381" s="30">
        <f t="shared" si="46"/>
        <v>1378657.2099999934</v>
      </c>
      <c r="I381" s="118">
        <f t="shared" si="50"/>
        <v>15089690.300000001</v>
      </c>
      <c r="J381" s="118">
        <f t="shared" si="50"/>
        <v>68589589.070000008</v>
      </c>
      <c r="K381" s="30">
        <f t="shared" si="47"/>
        <v>0.53448245786681725</v>
      </c>
      <c r="L381" s="30">
        <f t="shared" si="48"/>
        <v>3816947.0999999791</v>
      </c>
      <c r="M381" s="125">
        <v>1900419.0300000086</v>
      </c>
    </row>
    <row r="382" spans="1:13">
      <c r="A382" s="126" t="s">
        <v>292</v>
      </c>
      <c r="B382" s="127" t="s">
        <v>154</v>
      </c>
      <c r="C382" s="128">
        <f t="shared" si="49"/>
        <v>57884000</v>
      </c>
      <c r="D382" s="128">
        <f t="shared" si="49"/>
        <v>60646264.890000001</v>
      </c>
      <c r="E382" s="128">
        <f t="shared" si="49"/>
        <v>12253690.679999998</v>
      </c>
      <c r="F382" s="128">
        <f t="shared" si="49"/>
        <v>59745805.880000003</v>
      </c>
      <c r="G382" s="17">
        <f t="shared" si="45"/>
        <v>0.41799183656636474</v>
      </c>
      <c r="H382" s="17">
        <f t="shared" si="46"/>
        <v>900459.00999999791</v>
      </c>
      <c r="I382" s="128">
        <f t="shared" si="50"/>
        <v>12511083.09</v>
      </c>
      <c r="J382" s="128">
        <f t="shared" si="50"/>
        <v>58419583.75</v>
      </c>
      <c r="K382" s="17">
        <f t="shared" si="47"/>
        <v>0.45523297534834423</v>
      </c>
      <c r="L382" s="17">
        <f t="shared" si="48"/>
        <v>2226681.1400000006</v>
      </c>
      <c r="M382" s="131">
        <v>709641.27</v>
      </c>
    </row>
    <row r="383" spans="1:13">
      <c r="A383" s="126" t="s">
        <v>293</v>
      </c>
      <c r="B383" s="127" t="s">
        <v>175</v>
      </c>
      <c r="C383" s="128">
        <f t="shared" si="49"/>
        <v>446000</v>
      </c>
      <c r="D383" s="128">
        <f t="shared" si="49"/>
        <v>446000</v>
      </c>
      <c r="E383" s="128">
        <f t="shared" si="49"/>
        <v>4630.7</v>
      </c>
      <c r="F383" s="128">
        <f t="shared" si="49"/>
        <v>443210.83999999997</v>
      </c>
      <c r="G383" s="17">
        <f t="shared" si="45"/>
        <v>3.1007785445193357E-3</v>
      </c>
      <c r="H383" s="17">
        <f t="shared" si="46"/>
        <v>2789.1600000000326</v>
      </c>
      <c r="I383" s="128">
        <f t="shared" si="50"/>
        <v>28733.58</v>
      </c>
      <c r="J383" s="128">
        <f t="shared" si="50"/>
        <v>436695.4</v>
      </c>
      <c r="K383" s="17">
        <f t="shared" si="47"/>
        <v>3.4029367123475148E-3</v>
      </c>
      <c r="L383" s="17">
        <f t="shared" si="48"/>
        <v>9304.5999999999767</v>
      </c>
      <c r="M383" s="131">
        <v>6845380.6700000018</v>
      </c>
    </row>
    <row r="384" spans="1:13">
      <c r="A384" s="126" t="s">
        <v>294</v>
      </c>
      <c r="B384" s="127" t="s">
        <v>295</v>
      </c>
      <c r="C384" s="128">
        <f t="shared" si="49"/>
        <v>340000</v>
      </c>
      <c r="D384" s="128">
        <f t="shared" si="49"/>
        <v>525230.30000000005</v>
      </c>
      <c r="E384" s="128">
        <f t="shared" si="49"/>
        <v>3870</v>
      </c>
      <c r="F384" s="128">
        <f t="shared" si="49"/>
        <v>384030.4</v>
      </c>
      <c r="G384" s="17">
        <f t="shared" si="45"/>
        <v>2.6867421039683472E-3</v>
      </c>
      <c r="H384" s="17">
        <f t="shared" si="46"/>
        <v>141199.90000000002</v>
      </c>
      <c r="I384" s="128">
        <f t="shared" si="50"/>
        <v>51183.1</v>
      </c>
      <c r="J384" s="128">
        <f t="shared" si="50"/>
        <v>383207.89999999997</v>
      </c>
      <c r="K384" s="17">
        <f t="shared" si="47"/>
        <v>2.9861368619215939E-3</v>
      </c>
      <c r="L384" s="17">
        <f t="shared" si="48"/>
        <v>142022.40000000008</v>
      </c>
      <c r="M384" s="131">
        <v>577524.35</v>
      </c>
    </row>
    <row r="385" spans="1:13">
      <c r="A385" s="126" t="s">
        <v>296</v>
      </c>
      <c r="B385" s="127" t="s">
        <v>297</v>
      </c>
      <c r="C385" s="128">
        <f t="shared" ref="C385:F395" si="55">SUMIF($A$8:$A$250,$A385,C$8:C$250)</f>
        <v>6212000</v>
      </c>
      <c r="D385" s="128">
        <f t="shared" si="55"/>
        <v>9664855.8300000001</v>
      </c>
      <c r="E385" s="128">
        <f t="shared" si="55"/>
        <v>637637.62</v>
      </c>
      <c r="F385" s="128">
        <f t="shared" si="55"/>
        <v>9366499.3599999994</v>
      </c>
      <c r="G385" s="17">
        <f t="shared" si="45"/>
        <v>6.5529625251814896E-2</v>
      </c>
      <c r="H385" s="17">
        <f t="shared" si="46"/>
        <v>298356.47000000067</v>
      </c>
      <c r="I385" s="128">
        <f t="shared" ref="I385:J395" si="56">SUMIF($A$8:$A$250,$A385,I$8:I$250)</f>
        <v>2123348.0700000003</v>
      </c>
      <c r="J385" s="128">
        <f t="shared" si="56"/>
        <v>8333761.7699999996</v>
      </c>
      <c r="K385" s="17">
        <f t="shared" si="47"/>
        <v>6.4940605921407019E-2</v>
      </c>
      <c r="L385" s="17">
        <f t="shared" si="48"/>
        <v>1331094.0600000005</v>
      </c>
      <c r="M385" s="131">
        <v>47771896.210000068</v>
      </c>
    </row>
    <row r="386" spans="1:13">
      <c r="A386" s="126" t="s">
        <v>298</v>
      </c>
      <c r="B386" s="127" t="s">
        <v>299</v>
      </c>
      <c r="C386" s="128">
        <f t="shared" si="55"/>
        <v>870000</v>
      </c>
      <c r="D386" s="128">
        <f t="shared" si="55"/>
        <v>1124185.1499999999</v>
      </c>
      <c r="E386" s="128">
        <f t="shared" si="55"/>
        <v>27516.5</v>
      </c>
      <c r="F386" s="128">
        <f t="shared" si="55"/>
        <v>1088332.48</v>
      </c>
      <c r="G386" s="17">
        <f t="shared" si="45"/>
        <v>7.6141594444926472E-3</v>
      </c>
      <c r="H386" s="17">
        <f t="shared" si="46"/>
        <v>35852.669999999925</v>
      </c>
      <c r="I386" s="128">
        <f t="shared" si="56"/>
        <v>375342.46</v>
      </c>
      <c r="J386" s="128">
        <f t="shared" si="56"/>
        <v>1016340.25</v>
      </c>
      <c r="K386" s="17">
        <f t="shared" si="47"/>
        <v>7.9198030227967849E-3</v>
      </c>
      <c r="L386" s="17">
        <f t="shared" si="48"/>
        <v>107844.89999999991</v>
      </c>
      <c r="M386" s="131">
        <v>9958665.1699999999</v>
      </c>
    </row>
    <row r="387" spans="1:13">
      <c r="A387" s="27">
        <v>28</v>
      </c>
      <c r="B387" s="122" t="s">
        <v>300</v>
      </c>
      <c r="C387" s="118">
        <f t="shared" si="55"/>
        <v>545969000</v>
      </c>
      <c r="D387" s="118">
        <f t="shared" si="55"/>
        <v>612442054.92000008</v>
      </c>
      <c r="E387" s="118">
        <f t="shared" si="55"/>
        <v>66616424.420000002</v>
      </c>
      <c r="F387" s="118">
        <f t="shared" si="55"/>
        <v>589296561.85000014</v>
      </c>
      <c r="G387" s="30">
        <f t="shared" si="45"/>
        <v>4.1228191425631477</v>
      </c>
      <c r="H387" s="30">
        <f t="shared" si="46"/>
        <v>23145493.069999933</v>
      </c>
      <c r="I387" s="118">
        <f t="shared" si="56"/>
        <v>65554927.329999998</v>
      </c>
      <c r="J387" s="118">
        <f t="shared" si="56"/>
        <v>574936130.12</v>
      </c>
      <c r="K387" s="30">
        <f t="shared" si="47"/>
        <v>4.4801737422476995</v>
      </c>
      <c r="L387" s="30">
        <f t="shared" si="48"/>
        <v>37505924.800000072</v>
      </c>
      <c r="M387" s="125">
        <v>2438289.8899999857</v>
      </c>
    </row>
    <row r="388" spans="1:13">
      <c r="A388" s="126" t="s">
        <v>301</v>
      </c>
      <c r="B388" s="127" t="s">
        <v>302</v>
      </c>
      <c r="C388" s="128">
        <f t="shared" si="55"/>
        <v>0</v>
      </c>
      <c r="D388" s="128">
        <f t="shared" si="55"/>
        <v>0</v>
      </c>
      <c r="E388" s="128">
        <f t="shared" si="55"/>
        <v>0</v>
      </c>
      <c r="F388" s="128">
        <f t="shared" si="55"/>
        <v>0</v>
      </c>
      <c r="G388" s="17">
        <f t="shared" si="45"/>
        <v>0</v>
      </c>
      <c r="H388" s="17">
        <f t="shared" si="46"/>
        <v>0</v>
      </c>
      <c r="I388" s="128">
        <f t="shared" si="56"/>
        <v>0</v>
      </c>
      <c r="J388" s="128">
        <f t="shared" si="56"/>
        <v>0</v>
      </c>
      <c r="K388" s="17">
        <f t="shared" si="47"/>
        <v>0</v>
      </c>
      <c r="L388" s="17">
        <f t="shared" si="48"/>
        <v>0</v>
      </c>
      <c r="M388" s="131">
        <v>1326222.1300000027</v>
      </c>
    </row>
    <row r="389" spans="1:13">
      <c r="A389" s="126" t="s">
        <v>303</v>
      </c>
      <c r="B389" s="127" t="s">
        <v>304</v>
      </c>
      <c r="C389" s="128">
        <f t="shared" si="55"/>
        <v>277245000</v>
      </c>
      <c r="D389" s="128">
        <f t="shared" si="55"/>
        <v>227807985.11000001</v>
      </c>
      <c r="E389" s="128">
        <f t="shared" si="55"/>
        <v>34761801.839999996</v>
      </c>
      <c r="F389" s="128">
        <f t="shared" si="55"/>
        <v>225868260.99000001</v>
      </c>
      <c r="G389" s="17">
        <f t="shared" si="45"/>
        <v>1.5802128340671584</v>
      </c>
      <c r="H389" s="17">
        <f t="shared" si="46"/>
        <v>1939724.1200000048</v>
      </c>
      <c r="I389" s="128">
        <f t="shared" si="56"/>
        <v>34739401.07</v>
      </c>
      <c r="J389" s="128">
        <f t="shared" si="56"/>
        <v>225845860.22000003</v>
      </c>
      <c r="K389" s="17">
        <f t="shared" si="47"/>
        <v>1.759897560346052</v>
      </c>
      <c r="L389" s="17">
        <f t="shared" si="48"/>
        <v>1962124.8899999857</v>
      </c>
      <c r="M389" s="131">
        <v>6515.4399999999441</v>
      </c>
    </row>
    <row r="390" spans="1:13">
      <c r="A390" s="126" t="s">
        <v>305</v>
      </c>
      <c r="B390" s="127" t="s">
        <v>306</v>
      </c>
      <c r="C390" s="128">
        <f t="shared" si="55"/>
        <v>68456000</v>
      </c>
      <c r="D390" s="128">
        <f t="shared" si="55"/>
        <v>67153359</v>
      </c>
      <c r="E390" s="128">
        <f t="shared" si="55"/>
        <v>0</v>
      </c>
      <c r="F390" s="128">
        <f t="shared" si="55"/>
        <v>67153359</v>
      </c>
      <c r="G390" s="17">
        <f t="shared" si="45"/>
        <v>0.46981634018609397</v>
      </c>
      <c r="H390" s="17">
        <f t="shared" si="46"/>
        <v>0</v>
      </c>
      <c r="I390" s="128">
        <f t="shared" si="56"/>
        <v>0</v>
      </c>
      <c r="J390" s="128">
        <f t="shared" si="56"/>
        <v>67153359</v>
      </c>
      <c r="K390" s="17">
        <f t="shared" si="47"/>
        <v>0.52329067514462579</v>
      </c>
      <c r="L390" s="17">
        <f t="shared" si="48"/>
        <v>0</v>
      </c>
      <c r="M390" s="131">
        <v>822.50000000005821</v>
      </c>
    </row>
    <row r="391" spans="1:13">
      <c r="A391" s="126" t="s">
        <v>307</v>
      </c>
      <c r="B391" s="127" t="s">
        <v>275</v>
      </c>
      <c r="C391" s="128">
        <f t="shared" si="55"/>
        <v>200268000</v>
      </c>
      <c r="D391" s="128">
        <f t="shared" si="55"/>
        <v>317480710.81</v>
      </c>
      <c r="E391" s="128">
        <f t="shared" si="55"/>
        <v>31854622.580000002</v>
      </c>
      <c r="F391" s="128">
        <f t="shared" si="55"/>
        <v>296274941.86000001</v>
      </c>
      <c r="G391" s="17">
        <f t="shared" si="45"/>
        <v>2.0727899683098947</v>
      </c>
      <c r="H391" s="17">
        <f t="shared" si="46"/>
        <v>21205768.949999988</v>
      </c>
      <c r="I391" s="128">
        <f t="shared" si="56"/>
        <v>30815526.259999998</v>
      </c>
      <c r="J391" s="128">
        <f t="shared" si="56"/>
        <v>281936910.89999998</v>
      </c>
      <c r="K391" s="17">
        <f t="shared" si="47"/>
        <v>2.1969855067570214</v>
      </c>
      <c r="L391" s="17">
        <f t="shared" si="48"/>
        <v>35543799.910000026</v>
      </c>
      <c r="M391" s="131">
        <v>1032737.5899999999</v>
      </c>
    </row>
    <row r="392" spans="1:13">
      <c r="A392" s="27">
        <v>99</v>
      </c>
      <c r="B392" s="122" t="s">
        <v>308</v>
      </c>
      <c r="C392" s="118">
        <f t="shared" si="55"/>
        <v>51500000</v>
      </c>
      <c r="D392" s="118">
        <f t="shared" si="55"/>
        <v>1805494.1200000048</v>
      </c>
      <c r="E392" s="118">
        <f t="shared" si="55"/>
        <v>0</v>
      </c>
      <c r="F392" s="118">
        <f t="shared" si="55"/>
        <v>0</v>
      </c>
      <c r="G392" s="30">
        <f t="shared" si="45"/>
        <v>0</v>
      </c>
      <c r="H392" s="30">
        <f t="shared" si="46"/>
        <v>1805494.1200000048</v>
      </c>
      <c r="I392" s="118">
        <f t="shared" si="56"/>
        <v>0</v>
      </c>
      <c r="J392" s="118">
        <f t="shared" si="56"/>
        <v>0</v>
      </c>
      <c r="K392" s="30">
        <f t="shared" si="47"/>
        <v>0</v>
      </c>
      <c r="L392" s="30">
        <f t="shared" si="48"/>
        <v>1805494.1200000048</v>
      </c>
      <c r="M392" s="125">
        <v>71992.229999999981</v>
      </c>
    </row>
    <row r="393" spans="1:13">
      <c r="A393" s="126" t="s">
        <v>309</v>
      </c>
      <c r="B393" s="127" t="s">
        <v>310</v>
      </c>
      <c r="C393" s="128">
        <f t="shared" si="55"/>
        <v>226242000</v>
      </c>
      <c r="D393" s="128">
        <f t="shared" si="55"/>
        <v>226242000</v>
      </c>
      <c r="E393" s="128">
        <f t="shared" si="55"/>
        <v>0</v>
      </c>
      <c r="F393" s="128">
        <f t="shared" si="55"/>
        <v>0</v>
      </c>
      <c r="G393" s="17">
        <f t="shared" si="45"/>
        <v>0</v>
      </c>
      <c r="H393" s="17">
        <f t="shared" si="46"/>
        <v>226242000</v>
      </c>
      <c r="I393" s="128">
        <f t="shared" si="56"/>
        <v>0</v>
      </c>
      <c r="J393" s="128">
        <f t="shared" si="56"/>
        <v>0</v>
      </c>
      <c r="K393" s="17">
        <f t="shared" si="47"/>
        <v>0</v>
      </c>
      <c r="L393" s="17">
        <f t="shared" si="48"/>
        <v>226242000</v>
      </c>
      <c r="M393" s="131">
        <v>14360431.730000138</v>
      </c>
    </row>
    <row r="394" spans="1:13">
      <c r="A394" s="126" t="s">
        <v>311</v>
      </c>
      <c r="B394" s="127" t="s">
        <v>107</v>
      </c>
      <c r="C394" s="128">
        <f t="shared" si="55"/>
        <v>51500000</v>
      </c>
      <c r="D394" s="128">
        <f t="shared" si="55"/>
        <v>1805494.1200000048</v>
      </c>
      <c r="E394" s="118">
        <f t="shared" si="55"/>
        <v>0</v>
      </c>
      <c r="F394" s="118">
        <f t="shared" si="55"/>
        <v>0</v>
      </c>
      <c r="G394" s="17">
        <f t="shared" si="45"/>
        <v>0</v>
      </c>
      <c r="H394" s="17">
        <f t="shared" si="46"/>
        <v>1805494.1200000048</v>
      </c>
      <c r="I394" s="118">
        <f t="shared" si="56"/>
        <v>0</v>
      </c>
      <c r="J394" s="118">
        <f t="shared" si="56"/>
        <v>0</v>
      </c>
      <c r="K394" s="17">
        <f t="shared" si="47"/>
        <v>0</v>
      </c>
      <c r="L394" s="17">
        <f t="shared" si="48"/>
        <v>1805494.1200000048</v>
      </c>
      <c r="M394" s="131">
        <v>0</v>
      </c>
    </row>
    <row r="395" spans="1:13">
      <c r="A395" s="139"/>
      <c r="B395" s="139"/>
      <c r="C395" s="140">
        <f t="shared" si="55"/>
        <v>0</v>
      </c>
      <c r="D395" s="140">
        <f t="shared" si="55"/>
        <v>0</v>
      </c>
      <c r="E395" s="140">
        <f t="shared" si="55"/>
        <v>0</v>
      </c>
      <c r="F395" s="140">
        <f t="shared" si="55"/>
        <v>0</v>
      </c>
      <c r="G395" s="191">
        <f t="shared" si="45"/>
        <v>0</v>
      </c>
      <c r="H395" s="191">
        <f t="shared" si="46"/>
        <v>0</v>
      </c>
      <c r="I395" s="140">
        <f t="shared" si="56"/>
        <v>0</v>
      </c>
      <c r="J395" s="140">
        <f t="shared" si="56"/>
        <v>0</v>
      </c>
      <c r="K395" s="191">
        <f t="shared" si="47"/>
        <v>0</v>
      </c>
      <c r="L395" s="191">
        <f t="shared" si="48"/>
        <v>0</v>
      </c>
      <c r="M395" s="143">
        <v>22400.769999980927</v>
      </c>
    </row>
    <row r="396" spans="1:13">
      <c r="A396" s="192"/>
      <c r="B396" s="99" t="s">
        <v>79</v>
      </c>
      <c r="C396" s="193">
        <f>C392+C387+C381+C374+C372+C360+C356+C353+C343+C335+C330+C319+C316+C325+C308+C301+C299+C288+C284+C282+C370+C341</f>
        <v>12705758000</v>
      </c>
      <c r="D396" s="193">
        <f t="shared" ref="D396:J396" si="57">D392+D387+D381+D374+D372+D360+D356+D353+D343+D335+D330+D319+D316+D325+D308+D301+D299+D288+D284+D282+D370+D341</f>
        <v>15652780653.469999</v>
      </c>
      <c r="E396" s="193">
        <f t="shared" si="57"/>
        <v>2631271342.4199996</v>
      </c>
      <c r="F396" s="193">
        <f t="shared" si="57"/>
        <v>14293534144.300001</v>
      </c>
      <c r="G396" s="193">
        <v>100</v>
      </c>
      <c r="H396" s="193">
        <f t="shared" si="46"/>
        <v>1359246509.1699982</v>
      </c>
      <c r="I396" s="193">
        <f t="shared" si="57"/>
        <v>2628101753.73</v>
      </c>
      <c r="J396" s="193">
        <f t="shared" si="57"/>
        <v>12832898079.34</v>
      </c>
      <c r="K396" s="193">
        <v>100</v>
      </c>
      <c r="L396" s="193">
        <f t="shared" si="48"/>
        <v>2819882574.1299992</v>
      </c>
      <c r="M396" s="193">
        <v>0</v>
      </c>
    </row>
  </sheetData>
  <mergeCells count="39">
    <mergeCell ref="M8:M9"/>
    <mergeCell ref="B1:M1"/>
    <mergeCell ref="B2:M2"/>
    <mergeCell ref="B3:M3"/>
    <mergeCell ref="B4:M4"/>
    <mergeCell ref="B5:M5"/>
    <mergeCell ref="B6:M6"/>
    <mergeCell ref="A8:B10"/>
    <mergeCell ref="C8:C10"/>
    <mergeCell ref="D8:D9"/>
    <mergeCell ref="E8:G8"/>
    <mergeCell ref="I8:K8"/>
    <mergeCell ref="A136:M136"/>
    <mergeCell ref="A138:B140"/>
    <mergeCell ref="C138:C140"/>
    <mergeCell ref="D138:D139"/>
    <mergeCell ref="E138:G138"/>
    <mergeCell ref="I138:K138"/>
    <mergeCell ref="M138:M139"/>
    <mergeCell ref="A252:M252"/>
    <mergeCell ref="A254:B256"/>
    <mergeCell ref="C254:C256"/>
    <mergeCell ref="D254:D255"/>
    <mergeCell ref="E254:G254"/>
    <mergeCell ref="I254:K254"/>
    <mergeCell ref="M254:M255"/>
    <mergeCell ref="I277:J277"/>
    <mergeCell ref="K277:K278"/>
    <mergeCell ref="M277:M278"/>
    <mergeCell ref="A264:G264"/>
    <mergeCell ref="A265:M265"/>
    <mergeCell ref="A266:M266"/>
    <mergeCell ref="D268:J268"/>
    <mergeCell ref="A275:M275"/>
    <mergeCell ref="A277:B279"/>
    <mergeCell ref="C277:C279"/>
    <mergeCell ref="D277:D278"/>
    <mergeCell ref="E277:F277"/>
    <mergeCell ref="G277:G278"/>
  </mergeCells>
  <conditionalFormatting sqref="C129:F129 H129:J129">
    <cfRule type="expression" dxfId="3" priority="2" stopIfTrue="1">
      <formula>C129&lt;&gt;C141</formula>
    </cfRule>
  </conditionalFormatting>
  <conditionalFormatting sqref="C130:K130">
    <cfRule type="expression" dxfId="2" priority="1" stopIfTrue="1">
      <formula>C130&lt;&gt;C142</formula>
    </cfRule>
  </conditionalFormatting>
  <conditionalFormatting sqref="D268:J268">
    <cfRule type="cellIs" dxfId="1" priority="3" stopIfTrue="1" operator="notEqual">
      <formula>0</formula>
    </cfRule>
  </conditionalFormatting>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D4E63-49B0-4AAA-9E12-0D3408552F29}">
  <sheetPr codeName="Planilha3"/>
  <dimension ref="A1:O58"/>
  <sheetViews>
    <sheetView zoomScale="115" zoomScaleNormal="115" workbookViewId="0">
      <selection sqref="A1:O1"/>
    </sheetView>
  </sheetViews>
  <sheetFormatPr defaultRowHeight="11.25"/>
  <cols>
    <col min="1" max="1" width="45.28515625" style="2" customWidth="1"/>
    <col min="2" max="7" width="15.5703125" style="2" customWidth="1"/>
    <col min="8" max="13" width="15.140625" style="2" customWidth="1"/>
    <col min="14" max="15" width="15.85546875" style="2" customWidth="1"/>
    <col min="16" max="16384" width="9.140625" style="2"/>
  </cols>
  <sheetData>
    <row r="1" spans="1:15">
      <c r="A1" s="975" t="s">
        <v>0</v>
      </c>
      <c r="B1" s="975"/>
      <c r="C1" s="975"/>
      <c r="D1" s="975"/>
      <c r="E1" s="975"/>
      <c r="F1" s="975"/>
      <c r="G1" s="975"/>
      <c r="H1" s="975"/>
      <c r="I1" s="975"/>
      <c r="J1" s="975"/>
      <c r="K1" s="975"/>
      <c r="L1" s="975"/>
      <c r="M1" s="975"/>
      <c r="N1" s="975"/>
      <c r="O1" s="975"/>
    </row>
    <row r="2" spans="1:15">
      <c r="A2" s="976" t="s">
        <v>1</v>
      </c>
      <c r="B2" s="976"/>
      <c r="C2" s="976"/>
      <c r="D2" s="976"/>
      <c r="E2" s="976"/>
      <c r="F2" s="976"/>
      <c r="G2" s="976"/>
      <c r="H2" s="976"/>
      <c r="I2" s="976"/>
      <c r="J2" s="976"/>
      <c r="K2" s="976"/>
      <c r="L2" s="976"/>
      <c r="M2" s="976"/>
      <c r="N2" s="976"/>
      <c r="O2" s="976"/>
    </row>
    <row r="3" spans="1:15">
      <c r="A3" s="975" t="s">
        <v>332</v>
      </c>
      <c r="B3" s="975"/>
      <c r="C3" s="975"/>
      <c r="D3" s="975"/>
      <c r="E3" s="975"/>
      <c r="F3" s="975"/>
      <c r="G3" s="975"/>
      <c r="H3" s="975"/>
      <c r="I3" s="975"/>
      <c r="J3" s="975"/>
      <c r="K3" s="975"/>
      <c r="L3" s="975"/>
      <c r="M3" s="975"/>
      <c r="N3" s="975"/>
      <c r="O3" s="975"/>
    </row>
    <row r="4" spans="1:15">
      <c r="A4" s="976" t="s">
        <v>333</v>
      </c>
      <c r="B4" s="976"/>
      <c r="C4" s="976"/>
      <c r="D4" s="976"/>
      <c r="E4" s="976"/>
      <c r="F4" s="976"/>
      <c r="G4" s="976"/>
      <c r="H4" s="976"/>
      <c r="I4" s="976"/>
      <c r="J4" s="976"/>
      <c r="K4" s="976"/>
      <c r="L4" s="976"/>
      <c r="M4" s="976"/>
      <c r="N4" s="976"/>
      <c r="O4" s="976"/>
    </row>
    <row r="5" spans="1:15">
      <c r="A5" s="976" t="s">
        <v>1111</v>
      </c>
      <c r="B5" s="976"/>
      <c r="C5" s="976"/>
      <c r="D5" s="976"/>
      <c r="E5" s="976"/>
      <c r="F5" s="976"/>
      <c r="G5" s="976"/>
      <c r="H5" s="976"/>
      <c r="I5" s="976"/>
      <c r="J5" s="976"/>
      <c r="K5" s="976"/>
      <c r="L5" s="976"/>
      <c r="M5" s="976"/>
      <c r="N5" s="976"/>
      <c r="O5" s="976"/>
    </row>
    <row r="6" spans="1:15">
      <c r="A6" s="2" t="s">
        <v>334</v>
      </c>
      <c r="B6" s="194"/>
      <c r="C6" s="194"/>
      <c r="D6" s="194"/>
      <c r="E6" s="194"/>
      <c r="F6" s="194"/>
      <c r="G6" s="194"/>
      <c r="O6" s="5">
        <v>1</v>
      </c>
    </row>
    <row r="7" spans="1:15" ht="11.25" customHeight="1">
      <c r="A7" s="997" t="s">
        <v>335</v>
      </c>
      <c r="B7" s="195"/>
      <c r="C7" s="195"/>
      <c r="D7" s="195"/>
      <c r="E7" s="195"/>
      <c r="F7" s="195"/>
      <c r="G7" s="195"/>
      <c r="H7" s="195"/>
      <c r="I7" s="195"/>
      <c r="J7" s="195"/>
      <c r="K7" s="195"/>
      <c r="L7" s="195"/>
      <c r="M7" s="195"/>
      <c r="N7" s="1000" t="s">
        <v>363</v>
      </c>
      <c r="O7" s="1003" t="s">
        <v>1112</v>
      </c>
    </row>
    <row r="8" spans="1:15">
      <c r="A8" s="998"/>
      <c r="B8" s="196"/>
      <c r="C8" s="196"/>
      <c r="D8" s="196"/>
      <c r="E8" s="196"/>
      <c r="F8" s="196"/>
      <c r="G8" s="196"/>
      <c r="H8" s="196"/>
      <c r="I8" s="196"/>
      <c r="J8" s="196"/>
      <c r="K8" s="196"/>
      <c r="L8" s="196"/>
      <c r="M8" s="196"/>
      <c r="N8" s="1001"/>
      <c r="O8" s="1004"/>
    </row>
    <row r="9" spans="1:15">
      <c r="A9" s="999"/>
      <c r="B9" s="197" t="s">
        <v>1113</v>
      </c>
      <c r="C9" s="197" t="s">
        <v>1114</v>
      </c>
      <c r="D9" s="197" t="s">
        <v>1115</v>
      </c>
      <c r="E9" s="197" t="s">
        <v>1116</v>
      </c>
      <c r="F9" s="197" t="s">
        <v>1117</v>
      </c>
      <c r="G9" s="197" t="s">
        <v>1118</v>
      </c>
      <c r="H9" s="197" t="s">
        <v>1119</v>
      </c>
      <c r="I9" s="197" t="s">
        <v>1120</v>
      </c>
      <c r="J9" s="197" t="s">
        <v>1121</v>
      </c>
      <c r="K9" s="197" t="s">
        <v>1122</v>
      </c>
      <c r="L9" s="197" t="s">
        <v>1123</v>
      </c>
      <c r="M9" s="197" t="s">
        <v>1124</v>
      </c>
      <c r="N9" s="1002"/>
      <c r="O9" s="1005"/>
    </row>
    <row r="10" spans="1:15">
      <c r="A10" s="34" t="s">
        <v>336</v>
      </c>
      <c r="B10" s="198">
        <v>1196154928.2599993</v>
      </c>
      <c r="C10" s="198">
        <v>928512386.83000016</v>
      </c>
      <c r="D10" s="198">
        <v>1690441200.9200003</v>
      </c>
      <c r="E10" s="198">
        <v>1018347617.8599999</v>
      </c>
      <c r="F10" s="198">
        <v>1071357975.3499999</v>
      </c>
      <c r="G10" s="198">
        <v>964837723.5</v>
      </c>
      <c r="H10" s="199">
        <v>1012420946.36</v>
      </c>
      <c r="I10" s="199">
        <v>934951082.52999997</v>
      </c>
      <c r="J10" s="199">
        <v>956669698.76999998</v>
      </c>
      <c r="K10" s="199">
        <v>954728284.80000007</v>
      </c>
      <c r="L10" s="199">
        <v>1048716414.5900002</v>
      </c>
      <c r="M10" s="199">
        <v>1179282405.6199996</v>
      </c>
      <c r="N10" s="199">
        <v>12956420665.389999</v>
      </c>
      <c r="O10" s="199">
        <v>12089139547.390001</v>
      </c>
    </row>
    <row r="11" spans="1:15" s="29" customFormat="1">
      <c r="A11" s="200" t="s">
        <v>337</v>
      </c>
      <c r="B11" s="118">
        <v>358432834.48999989</v>
      </c>
      <c r="C11" s="118">
        <v>329148154.66000003</v>
      </c>
      <c r="D11" s="118">
        <v>1031783346.3200001</v>
      </c>
      <c r="E11" s="118">
        <v>423116009.11000001</v>
      </c>
      <c r="F11" s="118">
        <v>410758583.56999993</v>
      </c>
      <c r="G11" s="118">
        <v>397729123.11999995</v>
      </c>
      <c r="H11" s="125">
        <v>400735602.32999992</v>
      </c>
      <c r="I11" s="125">
        <v>396801961.50999999</v>
      </c>
      <c r="J11" s="125">
        <v>419728730.72000003</v>
      </c>
      <c r="K11" s="125">
        <v>414531917.33000004</v>
      </c>
      <c r="L11" s="125">
        <v>462706188.69000012</v>
      </c>
      <c r="M11" s="125">
        <v>435845015.06</v>
      </c>
      <c r="N11" s="125">
        <v>5481317466.9099998</v>
      </c>
      <c r="O11" s="125">
        <v>5035324000</v>
      </c>
    </row>
    <row r="12" spans="1:15">
      <c r="A12" s="201" t="s">
        <v>74</v>
      </c>
      <c r="B12" s="128">
        <v>60879077.129999995</v>
      </c>
      <c r="C12" s="128">
        <v>50790452.439999998</v>
      </c>
      <c r="D12" s="128">
        <v>642946533.31999993</v>
      </c>
      <c r="E12" s="128">
        <v>108674025.69000001</v>
      </c>
      <c r="F12" s="128">
        <v>90521805.159999996</v>
      </c>
      <c r="G12" s="128">
        <v>80710465.179999992</v>
      </c>
      <c r="H12" s="131">
        <v>82453678.980000004</v>
      </c>
      <c r="I12" s="131">
        <v>77680774.989999995</v>
      </c>
      <c r="J12" s="131">
        <v>93253024.589999989</v>
      </c>
      <c r="K12" s="131">
        <v>81007999.469999999</v>
      </c>
      <c r="L12" s="131">
        <v>85392994.469999984</v>
      </c>
      <c r="M12" s="131">
        <v>77375312.829999998</v>
      </c>
      <c r="N12" s="131">
        <v>1531686144.2499998</v>
      </c>
      <c r="O12" s="131">
        <v>1393486000</v>
      </c>
    </row>
    <row r="13" spans="1:15">
      <c r="A13" s="201" t="s">
        <v>76</v>
      </c>
      <c r="B13" s="128">
        <v>193829605.55999997</v>
      </c>
      <c r="C13" s="128">
        <v>173811517.82999998</v>
      </c>
      <c r="D13" s="128">
        <v>185663523.91999999</v>
      </c>
      <c r="E13" s="128">
        <v>186026178.18000004</v>
      </c>
      <c r="F13" s="128">
        <v>194867078.35000002</v>
      </c>
      <c r="G13" s="128">
        <v>193101714.73000002</v>
      </c>
      <c r="H13" s="131">
        <v>193738913.97</v>
      </c>
      <c r="I13" s="131">
        <v>203138513.91000003</v>
      </c>
      <c r="J13" s="131">
        <v>205129836.31999999</v>
      </c>
      <c r="K13" s="131">
        <v>209525258.83000001</v>
      </c>
      <c r="L13" s="131">
        <v>209737909.03000003</v>
      </c>
      <c r="M13" s="131">
        <v>208114153.28999999</v>
      </c>
      <c r="N13" s="131">
        <v>2356684203.9200001</v>
      </c>
      <c r="O13" s="131">
        <v>2185140000</v>
      </c>
    </row>
    <row r="14" spans="1:15">
      <c r="A14" s="201" t="s">
        <v>75</v>
      </c>
      <c r="B14" s="128">
        <v>36415130.359999999</v>
      </c>
      <c r="C14" s="128">
        <v>40228903.739999995</v>
      </c>
      <c r="D14" s="128">
        <v>47390426.660000004</v>
      </c>
      <c r="E14" s="128">
        <v>53123949.580000006</v>
      </c>
      <c r="F14" s="128">
        <v>52415203.380000003</v>
      </c>
      <c r="G14" s="128">
        <v>52869932.949999996</v>
      </c>
      <c r="H14" s="131">
        <v>56052435.700000003</v>
      </c>
      <c r="I14" s="131">
        <v>51580542.840000004</v>
      </c>
      <c r="J14" s="131">
        <v>54289017.439999998</v>
      </c>
      <c r="K14" s="131">
        <v>56929235.649999999</v>
      </c>
      <c r="L14" s="131">
        <v>53622334.740000002</v>
      </c>
      <c r="M14" s="131">
        <v>53090406.649999999</v>
      </c>
      <c r="N14" s="131">
        <v>608007519.68999994</v>
      </c>
      <c r="O14" s="131">
        <v>526644000</v>
      </c>
    </row>
    <row r="15" spans="1:15">
      <c r="A15" s="201" t="s">
        <v>338</v>
      </c>
      <c r="B15" s="128">
        <v>52767865.509999998</v>
      </c>
      <c r="C15" s="128">
        <v>50343087.420000002</v>
      </c>
      <c r="D15" s="128">
        <v>52308721.439999998</v>
      </c>
      <c r="E15" s="128">
        <v>52401769.609999999</v>
      </c>
      <c r="F15" s="128">
        <v>53554135.600000001</v>
      </c>
      <c r="G15" s="128">
        <v>53225324.989999995</v>
      </c>
      <c r="H15" s="131">
        <v>49522691.199999996</v>
      </c>
      <c r="I15" s="131">
        <v>46817867.799999997</v>
      </c>
      <c r="J15" s="131">
        <v>49239341.450000003</v>
      </c>
      <c r="K15" s="131">
        <v>48978964.510000005</v>
      </c>
      <c r="L15" s="131">
        <v>96851354.500000015</v>
      </c>
      <c r="M15" s="131">
        <v>79674974.500000015</v>
      </c>
      <c r="N15" s="131">
        <v>685686098.52999997</v>
      </c>
      <c r="O15" s="131">
        <v>652000000</v>
      </c>
    </row>
    <row r="16" spans="1:15">
      <c r="A16" s="201" t="s">
        <v>339</v>
      </c>
      <c r="B16" s="128">
        <v>14541155.929999948</v>
      </c>
      <c r="C16" s="128">
        <v>13974193.230000019</v>
      </c>
      <c r="D16" s="128">
        <v>103474140.98000014</v>
      </c>
      <c r="E16" s="128">
        <v>22890086.049999952</v>
      </c>
      <c r="F16" s="128">
        <v>19400361.079999924</v>
      </c>
      <c r="G16" s="128">
        <v>17821685.269999921</v>
      </c>
      <c r="H16" s="131">
        <v>18967882.479999959</v>
      </c>
      <c r="I16" s="131">
        <v>17584261.969999969</v>
      </c>
      <c r="J16" s="131">
        <v>17817510.920000076</v>
      </c>
      <c r="K16" s="131">
        <v>18090458.870000064</v>
      </c>
      <c r="L16" s="131">
        <v>17101595.950000107</v>
      </c>
      <c r="M16" s="131">
        <v>17590167.790000021</v>
      </c>
      <c r="N16" s="131">
        <v>299253500.5200001</v>
      </c>
      <c r="O16" s="131">
        <v>278054000</v>
      </c>
    </row>
    <row r="17" spans="1:15">
      <c r="A17" s="200" t="s">
        <v>340</v>
      </c>
      <c r="B17" s="118">
        <v>49986884.640000001</v>
      </c>
      <c r="C17" s="118">
        <v>49721468.910000011</v>
      </c>
      <c r="D17" s="118">
        <v>50659793.380000003</v>
      </c>
      <c r="E17" s="118">
        <v>51436884.350000009</v>
      </c>
      <c r="F17" s="118">
        <v>52484041.499999993</v>
      </c>
      <c r="G17" s="118">
        <v>52410905.189999998</v>
      </c>
      <c r="H17" s="125">
        <v>51968687.890000001</v>
      </c>
      <c r="I17" s="125">
        <v>51671660.440000013</v>
      </c>
      <c r="J17" s="125">
        <v>52230566.359999999</v>
      </c>
      <c r="K17" s="125">
        <v>52482802.619999997</v>
      </c>
      <c r="L17" s="125">
        <v>90257641.240000024</v>
      </c>
      <c r="M17" s="125">
        <v>58480765.779999994</v>
      </c>
      <c r="N17" s="125">
        <v>663792102.30000007</v>
      </c>
      <c r="O17" s="125">
        <v>614615000</v>
      </c>
    </row>
    <row r="18" spans="1:15">
      <c r="A18" s="200" t="s">
        <v>341</v>
      </c>
      <c r="B18" s="118">
        <v>58332736.959999979</v>
      </c>
      <c r="C18" s="118">
        <v>66686538.599999994</v>
      </c>
      <c r="D18" s="118">
        <v>55435998.680000015</v>
      </c>
      <c r="E18" s="118">
        <v>54122855.369999968</v>
      </c>
      <c r="F18" s="118">
        <v>68300563.420000032</v>
      </c>
      <c r="G18" s="118">
        <v>57391998.580000006</v>
      </c>
      <c r="H18" s="125">
        <v>75154886.779999986</v>
      </c>
      <c r="I18" s="125">
        <v>64106444.740000002</v>
      </c>
      <c r="J18" s="125">
        <v>51616002.729999997</v>
      </c>
      <c r="K18" s="125">
        <v>59230631.68000003</v>
      </c>
      <c r="L18" s="125">
        <v>51863718.490000002</v>
      </c>
      <c r="M18" s="125">
        <v>48219344.900000013</v>
      </c>
      <c r="N18" s="125">
        <v>710461720.92999995</v>
      </c>
      <c r="O18" s="125">
        <v>605882408.21000004</v>
      </c>
    </row>
    <row r="19" spans="1:15">
      <c r="A19" s="35" t="s">
        <v>342</v>
      </c>
      <c r="B19" s="128">
        <v>55415330.519999981</v>
      </c>
      <c r="C19" s="128">
        <v>63550805.260000005</v>
      </c>
      <c r="D19" s="128">
        <v>52574749.480000019</v>
      </c>
      <c r="E19" s="128">
        <v>51012463.979999967</v>
      </c>
      <c r="F19" s="128">
        <v>64704756.540000021</v>
      </c>
      <c r="G19" s="128">
        <v>53953722.080000006</v>
      </c>
      <c r="H19" s="131">
        <v>71523179.779999986</v>
      </c>
      <c r="I19" s="131">
        <v>60572930.860000007</v>
      </c>
      <c r="J19" s="131">
        <v>48053450.25999999</v>
      </c>
      <c r="K19" s="131">
        <v>55676561.100000024</v>
      </c>
      <c r="L19" s="131">
        <v>48292764.559999995</v>
      </c>
      <c r="M19" s="131">
        <v>44978991.360000014</v>
      </c>
      <c r="N19" s="131">
        <v>670309705.77999985</v>
      </c>
      <c r="O19" s="131">
        <v>574189408.21000004</v>
      </c>
    </row>
    <row r="20" spans="1:15">
      <c r="A20" s="35" t="s">
        <v>343</v>
      </c>
      <c r="B20" s="128">
        <v>2917406.4399999976</v>
      </c>
      <c r="C20" s="128">
        <v>3135733.3399999887</v>
      </c>
      <c r="D20" s="128">
        <v>2861249.1999999955</v>
      </c>
      <c r="E20" s="128">
        <v>3110391.3900000006</v>
      </c>
      <c r="F20" s="128">
        <v>3595806.8800000101</v>
      </c>
      <c r="G20" s="128">
        <v>3438276.5</v>
      </c>
      <c r="H20" s="131">
        <v>3631707</v>
      </c>
      <c r="I20" s="131">
        <v>3533513.8799999952</v>
      </c>
      <c r="J20" s="131">
        <v>3562552.4700000063</v>
      </c>
      <c r="K20" s="131">
        <v>3554070.5800000057</v>
      </c>
      <c r="L20" s="131">
        <v>3570953.9300000072</v>
      </c>
      <c r="M20" s="131">
        <v>3240353.5399999991</v>
      </c>
      <c r="N20" s="131">
        <v>40152015.150000006</v>
      </c>
      <c r="O20" s="131">
        <v>31693000</v>
      </c>
    </row>
    <row r="21" spans="1:15">
      <c r="A21" s="200" t="s">
        <v>344</v>
      </c>
      <c r="B21" s="118">
        <v>0</v>
      </c>
      <c r="C21" s="118">
        <v>0</v>
      </c>
      <c r="D21" s="118">
        <v>0</v>
      </c>
      <c r="E21" s="118">
        <v>0</v>
      </c>
      <c r="F21" s="118">
        <v>0</v>
      </c>
      <c r="G21" s="118">
        <v>0</v>
      </c>
      <c r="H21" s="125">
        <v>0</v>
      </c>
      <c r="I21" s="125">
        <v>0</v>
      </c>
      <c r="J21" s="125">
        <v>0</v>
      </c>
      <c r="K21" s="125">
        <v>0</v>
      </c>
      <c r="L21" s="125">
        <v>0</v>
      </c>
      <c r="M21" s="125">
        <v>0</v>
      </c>
      <c r="N21" s="125">
        <v>0</v>
      </c>
      <c r="O21" s="125">
        <v>0</v>
      </c>
    </row>
    <row r="22" spans="1:15">
      <c r="A22" s="200" t="s">
        <v>345</v>
      </c>
      <c r="B22" s="118">
        <v>0</v>
      </c>
      <c r="C22" s="118">
        <v>0</v>
      </c>
      <c r="D22" s="118">
        <v>0</v>
      </c>
      <c r="E22" s="118">
        <v>0</v>
      </c>
      <c r="F22" s="118">
        <v>0</v>
      </c>
      <c r="G22" s="118">
        <v>0</v>
      </c>
      <c r="H22" s="125">
        <v>0</v>
      </c>
      <c r="I22" s="125">
        <v>0</v>
      </c>
      <c r="J22" s="125">
        <v>0</v>
      </c>
      <c r="K22" s="125">
        <v>0</v>
      </c>
      <c r="L22" s="125">
        <v>0</v>
      </c>
      <c r="M22" s="125">
        <v>0</v>
      </c>
      <c r="N22" s="125">
        <v>0</v>
      </c>
      <c r="O22" s="125">
        <v>0</v>
      </c>
    </row>
    <row r="23" spans="1:15">
      <c r="A23" s="200" t="s">
        <v>32</v>
      </c>
      <c r="B23" s="118">
        <v>16256631.339999998</v>
      </c>
      <c r="C23" s="118">
        <v>17766809.280000001</v>
      </c>
      <c r="D23" s="118">
        <v>17448538.059999999</v>
      </c>
      <c r="E23" s="118">
        <v>15019147.99</v>
      </c>
      <c r="F23" s="118">
        <v>14160955.439999999</v>
      </c>
      <c r="G23" s="118">
        <v>11619207.029999999</v>
      </c>
      <c r="H23" s="125">
        <v>21936702.450000003</v>
      </c>
      <c r="I23" s="125">
        <v>11402710.910000002</v>
      </c>
      <c r="J23" s="125">
        <v>11021985.210000001</v>
      </c>
      <c r="K23" s="125">
        <v>15890312.93</v>
      </c>
      <c r="L23" s="125">
        <v>10229319.060000001</v>
      </c>
      <c r="M23" s="125">
        <v>10235311.079999998</v>
      </c>
      <c r="N23" s="125">
        <v>172987630.78000003</v>
      </c>
      <c r="O23" s="125">
        <v>288152998.63</v>
      </c>
    </row>
    <row r="24" spans="1:15">
      <c r="A24" s="200" t="s">
        <v>36</v>
      </c>
      <c r="B24" s="118">
        <v>669218252.49999964</v>
      </c>
      <c r="C24" s="118">
        <v>440807769.3300001</v>
      </c>
      <c r="D24" s="118">
        <v>455340975.04000014</v>
      </c>
      <c r="E24" s="118">
        <v>443004221.13999999</v>
      </c>
      <c r="F24" s="118">
        <v>492149350.96999997</v>
      </c>
      <c r="G24" s="118">
        <v>415792790.11000001</v>
      </c>
      <c r="H24" s="125">
        <v>436948803.54000014</v>
      </c>
      <c r="I24" s="125">
        <v>384076376.97999996</v>
      </c>
      <c r="J24" s="125">
        <v>394205331.00999987</v>
      </c>
      <c r="K24" s="125">
        <v>381596783.11000001</v>
      </c>
      <c r="L24" s="125">
        <v>406032799.87000006</v>
      </c>
      <c r="M24" s="125">
        <v>593264160.91999984</v>
      </c>
      <c r="N24" s="125">
        <v>5512437614.5199995</v>
      </c>
      <c r="O24" s="125">
        <v>5196400819.8600006</v>
      </c>
    </row>
    <row r="25" spans="1:15">
      <c r="A25" s="201" t="s">
        <v>346</v>
      </c>
      <c r="B25" s="128">
        <v>52621649.060000002</v>
      </c>
      <c r="C25" s="128">
        <v>71552338.329999998</v>
      </c>
      <c r="D25" s="128">
        <v>44608958.720000006</v>
      </c>
      <c r="E25" s="128">
        <v>46788274.579999998</v>
      </c>
      <c r="F25" s="128">
        <v>54432192.689999998</v>
      </c>
      <c r="G25" s="128">
        <v>58451099.380000003</v>
      </c>
      <c r="H25" s="131">
        <v>63336741.560000002</v>
      </c>
      <c r="I25" s="131">
        <v>49546614.050000004</v>
      </c>
      <c r="J25" s="131">
        <v>51595864.170000002</v>
      </c>
      <c r="K25" s="131">
        <v>43159135.420000002</v>
      </c>
      <c r="L25" s="131">
        <v>55245663.989999995</v>
      </c>
      <c r="M25" s="131">
        <v>89118550.400000006</v>
      </c>
      <c r="N25" s="131">
        <v>680457082.35000002</v>
      </c>
      <c r="O25" s="131">
        <v>644000000</v>
      </c>
    </row>
    <row r="26" spans="1:15">
      <c r="A26" s="201" t="s">
        <v>347</v>
      </c>
      <c r="B26" s="128">
        <v>81417146.489999995</v>
      </c>
      <c r="C26" s="128">
        <v>73750630.430000007</v>
      </c>
      <c r="D26" s="128">
        <v>78810087.320000008</v>
      </c>
      <c r="E26" s="128">
        <v>95012363.020000011</v>
      </c>
      <c r="F26" s="128">
        <v>78492238.390000001</v>
      </c>
      <c r="G26" s="128">
        <v>81157081.270000011</v>
      </c>
      <c r="H26" s="131">
        <v>96861070.75</v>
      </c>
      <c r="I26" s="131">
        <v>82855273.599999994</v>
      </c>
      <c r="J26" s="131">
        <v>89744101.209999993</v>
      </c>
      <c r="K26" s="131">
        <v>100948919.31</v>
      </c>
      <c r="L26" s="131">
        <v>85288032.930000007</v>
      </c>
      <c r="M26" s="131">
        <v>107767210.02</v>
      </c>
      <c r="N26" s="131">
        <v>1052104154.74</v>
      </c>
      <c r="O26" s="131">
        <v>916000000</v>
      </c>
    </row>
    <row r="27" spans="1:15">
      <c r="A27" s="201" t="s">
        <v>348</v>
      </c>
      <c r="B27" s="128">
        <v>329401449.51999998</v>
      </c>
      <c r="C27" s="128">
        <v>92173875.959999993</v>
      </c>
      <c r="D27" s="128">
        <v>84765484.940000013</v>
      </c>
      <c r="E27" s="128">
        <v>84647984.979999989</v>
      </c>
      <c r="F27" s="128">
        <v>75257914.579999998</v>
      </c>
      <c r="G27" s="128">
        <v>31554705.680000003</v>
      </c>
      <c r="H27" s="131">
        <v>28412028.789999999</v>
      </c>
      <c r="I27" s="131">
        <v>23221762.399999999</v>
      </c>
      <c r="J27" s="131">
        <v>20931611.050000001</v>
      </c>
      <c r="K27" s="131">
        <v>21354176.350000001</v>
      </c>
      <c r="L27" s="131">
        <v>18110792.25</v>
      </c>
      <c r="M27" s="131">
        <v>23019289.279999997</v>
      </c>
      <c r="N27" s="131">
        <v>832851075.77999985</v>
      </c>
      <c r="O27" s="131">
        <v>822000000</v>
      </c>
    </row>
    <row r="28" spans="1:15">
      <c r="A28" s="201" t="s">
        <v>349</v>
      </c>
      <c r="B28" s="128">
        <v>86389.719999999987</v>
      </c>
      <c r="C28" s="128">
        <v>92873.96</v>
      </c>
      <c r="D28" s="128">
        <v>87237.140000000014</v>
      </c>
      <c r="E28" s="128">
        <v>82598.559999999998</v>
      </c>
      <c r="F28" s="128">
        <v>85556.62000000001</v>
      </c>
      <c r="G28" s="128">
        <v>100630.38</v>
      </c>
      <c r="H28" s="131">
        <v>92749.540000000008</v>
      </c>
      <c r="I28" s="131">
        <v>94495.61</v>
      </c>
      <c r="J28" s="131">
        <v>105484.28</v>
      </c>
      <c r="K28" s="131">
        <v>102452.32</v>
      </c>
      <c r="L28" s="131">
        <v>424927.52</v>
      </c>
      <c r="M28" s="131">
        <v>141594.79</v>
      </c>
      <c r="N28" s="131">
        <v>1496990.4400000002</v>
      </c>
      <c r="O28" s="131">
        <v>743000</v>
      </c>
    </row>
    <row r="29" spans="1:15">
      <c r="A29" s="201" t="s">
        <v>350</v>
      </c>
      <c r="B29" s="128">
        <v>1007284.56</v>
      </c>
      <c r="C29" s="128">
        <v>1047630.7199999999</v>
      </c>
      <c r="D29" s="128">
        <v>1230774.71</v>
      </c>
      <c r="E29" s="128">
        <v>1064373.06</v>
      </c>
      <c r="F29" s="128">
        <v>1120288.68</v>
      </c>
      <c r="G29" s="128">
        <v>1407718.86</v>
      </c>
      <c r="H29" s="131">
        <v>1244302.75</v>
      </c>
      <c r="I29" s="131">
        <v>1683957.3599999999</v>
      </c>
      <c r="J29" s="131">
        <v>1838209.51</v>
      </c>
      <c r="K29" s="131">
        <v>1248016.17</v>
      </c>
      <c r="L29" s="131">
        <v>1385962.3</v>
      </c>
      <c r="M29" s="131">
        <v>1627122.92</v>
      </c>
      <c r="N29" s="131">
        <v>15905641.6</v>
      </c>
      <c r="O29" s="131">
        <v>9200000</v>
      </c>
    </row>
    <row r="30" spans="1:15">
      <c r="A30" s="201" t="s">
        <v>351</v>
      </c>
      <c r="B30" s="128">
        <v>103919663.03999999</v>
      </c>
      <c r="C30" s="128">
        <v>85149983.989999995</v>
      </c>
      <c r="D30" s="128">
        <v>74997279.099999994</v>
      </c>
      <c r="E30" s="128">
        <v>79652143.549999997</v>
      </c>
      <c r="F30" s="128">
        <v>89813325.790000007</v>
      </c>
      <c r="G30" s="128">
        <v>75678364.379999995</v>
      </c>
      <c r="H30" s="131">
        <v>79770127.620000005</v>
      </c>
      <c r="I30" s="131">
        <v>77335001.640000001</v>
      </c>
      <c r="J30" s="131">
        <v>72978666.189999998</v>
      </c>
      <c r="K30" s="131">
        <v>85906757.069999993</v>
      </c>
      <c r="L30" s="131">
        <v>79225666.379999995</v>
      </c>
      <c r="M30" s="131">
        <v>94083760.300000012</v>
      </c>
      <c r="N30" s="131">
        <v>998510739.04999995</v>
      </c>
      <c r="O30" s="131">
        <v>988301000</v>
      </c>
    </row>
    <row r="31" spans="1:15">
      <c r="A31" s="201" t="s">
        <v>352</v>
      </c>
      <c r="B31" s="128">
        <v>100764670.10999966</v>
      </c>
      <c r="C31" s="128">
        <v>117040435.94000012</v>
      </c>
      <c r="D31" s="128">
        <v>170841153.11000013</v>
      </c>
      <c r="E31" s="128">
        <v>135756483.38999999</v>
      </c>
      <c r="F31" s="128">
        <v>192947834.21999997</v>
      </c>
      <c r="G31" s="128">
        <v>167443190.16</v>
      </c>
      <c r="H31" s="131">
        <v>167231782.53000009</v>
      </c>
      <c r="I31" s="131">
        <v>149339272.31999993</v>
      </c>
      <c r="J31" s="131">
        <v>157011394.59999987</v>
      </c>
      <c r="K31" s="131">
        <v>128877326.47000003</v>
      </c>
      <c r="L31" s="131">
        <v>166351754.50000003</v>
      </c>
      <c r="M31" s="131">
        <v>277506633.20999992</v>
      </c>
      <c r="N31" s="131">
        <v>1931111930.5599995</v>
      </c>
      <c r="O31" s="131">
        <v>1816156819.8600006</v>
      </c>
    </row>
    <row r="32" spans="1:15">
      <c r="A32" s="200" t="s">
        <v>43</v>
      </c>
      <c r="B32" s="118">
        <v>43927588.330000006</v>
      </c>
      <c r="C32" s="118">
        <v>24381646.050000001</v>
      </c>
      <c r="D32" s="118">
        <v>79772549.440000013</v>
      </c>
      <c r="E32" s="118">
        <v>31648499.899999999</v>
      </c>
      <c r="F32" s="118">
        <v>33504480.450000007</v>
      </c>
      <c r="G32" s="118">
        <v>29893699.470000003</v>
      </c>
      <c r="H32" s="118">
        <v>25676263.370000005</v>
      </c>
      <c r="I32" s="118">
        <v>26891927.949999999</v>
      </c>
      <c r="J32" s="118">
        <v>27867082.740000002</v>
      </c>
      <c r="K32" s="118">
        <v>30995837.129999995</v>
      </c>
      <c r="L32" s="118">
        <v>27626747.240000006</v>
      </c>
      <c r="M32" s="118">
        <v>33237807.879999992</v>
      </c>
      <c r="N32" s="118">
        <v>415424129.95000005</v>
      </c>
      <c r="O32" s="118">
        <v>348764320.69000006</v>
      </c>
    </row>
    <row r="33" spans="1:15">
      <c r="B33" s="128"/>
      <c r="C33" s="128"/>
      <c r="D33" s="128"/>
      <c r="E33" s="128"/>
      <c r="F33" s="128"/>
      <c r="G33" s="128"/>
      <c r="H33" s="131"/>
      <c r="I33" s="131"/>
      <c r="J33" s="131"/>
      <c r="K33" s="131"/>
      <c r="L33" s="131"/>
      <c r="M33" s="131"/>
      <c r="N33" s="131"/>
      <c r="O33" s="131"/>
    </row>
    <row r="34" spans="1:15">
      <c r="A34" s="29" t="s">
        <v>353</v>
      </c>
      <c r="B34" s="118">
        <v>156921538.55000001</v>
      </c>
      <c r="C34" s="118">
        <v>111401849.86</v>
      </c>
      <c r="D34" s="118">
        <v>150948316.76999998</v>
      </c>
      <c r="E34" s="118">
        <v>98675165.280000016</v>
      </c>
      <c r="F34" s="118">
        <v>115092036.99000001</v>
      </c>
      <c r="G34" s="118">
        <v>95923083.110000014</v>
      </c>
      <c r="H34" s="118">
        <v>100645014.94000001</v>
      </c>
      <c r="I34" s="118">
        <v>90533196.069999993</v>
      </c>
      <c r="J34" s="118">
        <v>79190320.609999999</v>
      </c>
      <c r="K34" s="118">
        <v>85943150.800000012</v>
      </c>
      <c r="L34" s="118">
        <v>121808426.19000003</v>
      </c>
      <c r="M34" s="118">
        <v>95508662.159999996</v>
      </c>
      <c r="N34" s="118">
        <v>1302590761.3299999</v>
      </c>
      <c r="O34" s="118">
        <v>1165384000</v>
      </c>
    </row>
    <row r="35" spans="1:15">
      <c r="A35" s="202" t="s">
        <v>354</v>
      </c>
      <c r="B35" s="128">
        <v>37858572.810000002</v>
      </c>
      <c r="C35" s="128">
        <v>37435411.800000004</v>
      </c>
      <c r="D35" s="128">
        <v>38531111.079999998</v>
      </c>
      <c r="E35" s="128">
        <v>38987208.000000007</v>
      </c>
      <c r="F35" s="128">
        <v>39230412.780000001</v>
      </c>
      <c r="G35" s="128">
        <v>39544413.109999999</v>
      </c>
      <c r="H35" s="128">
        <v>39228206.430000007</v>
      </c>
      <c r="I35" s="128">
        <v>38639895.580000006</v>
      </c>
      <c r="J35" s="128">
        <v>39024935.620000005</v>
      </c>
      <c r="K35" s="128">
        <v>39114626.170000002</v>
      </c>
      <c r="L35" s="128">
        <v>76793808.140000015</v>
      </c>
      <c r="M35" s="128">
        <v>45259523.109999999</v>
      </c>
      <c r="N35" s="128">
        <v>509648124.63000011</v>
      </c>
      <c r="O35" s="128">
        <v>474615000</v>
      </c>
    </row>
    <row r="36" spans="1:15">
      <c r="A36" s="203" t="s">
        <v>355</v>
      </c>
      <c r="B36" s="128">
        <v>14407589.869999999</v>
      </c>
      <c r="C36" s="128">
        <v>251751.41</v>
      </c>
      <c r="D36" s="128">
        <v>58879403.340000004</v>
      </c>
      <c r="E36" s="128">
        <v>9145413.879999999</v>
      </c>
      <c r="F36" s="128">
        <v>13116370.390000001</v>
      </c>
      <c r="G36" s="128">
        <v>8406140.8499999996</v>
      </c>
      <c r="H36" s="128">
        <v>2573682.7400000002</v>
      </c>
      <c r="I36" s="128">
        <v>2682105.94</v>
      </c>
      <c r="J36" s="128">
        <v>2305937.7799999998</v>
      </c>
      <c r="K36" s="128">
        <v>2540951.77</v>
      </c>
      <c r="L36" s="128">
        <v>2626990.4499999997</v>
      </c>
      <c r="M36" s="128">
        <v>5972090.6100000003</v>
      </c>
      <c r="N36" s="128">
        <v>122908429.02999999</v>
      </c>
      <c r="O36" s="128">
        <v>93300000</v>
      </c>
    </row>
    <row r="37" spans="1:15" ht="22.5">
      <c r="A37" s="203" t="s">
        <v>907</v>
      </c>
      <c r="B37" s="128">
        <v>11748592.029999999</v>
      </c>
      <c r="C37" s="128">
        <v>25991216.77</v>
      </c>
      <c r="D37" s="128">
        <v>11637293.82</v>
      </c>
      <c r="E37" s="128">
        <v>5023424.59</v>
      </c>
      <c r="F37" s="128">
        <v>20867615.68</v>
      </c>
      <c r="G37" s="128">
        <v>13438282.060000001</v>
      </c>
      <c r="H37" s="128">
        <v>25944999.620000001</v>
      </c>
      <c r="I37" s="128">
        <v>17730774</v>
      </c>
      <c r="J37" s="128">
        <v>7238494.6600000001</v>
      </c>
      <c r="K37" s="128">
        <v>10925032.98</v>
      </c>
      <c r="L37" s="128">
        <v>10296551.810000001</v>
      </c>
      <c r="M37" s="128">
        <v>5363700.0999999996</v>
      </c>
      <c r="N37" s="128">
        <v>166205978.11999997</v>
      </c>
      <c r="O37" s="128">
        <v>138480000</v>
      </c>
    </row>
    <row r="38" spans="1:15">
      <c r="A38" s="202" t="s">
        <v>356</v>
      </c>
      <c r="B38" s="128">
        <v>92906783.840000004</v>
      </c>
      <c r="C38" s="128">
        <v>47723469.879999995</v>
      </c>
      <c r="D38" s="128">
        <v>41900508.530000001</v>
      </c>
      <c r="E38" s="128">
        <v>45519118.810000002</v>
      </c>
      <c r="F38" s="128">
        <v>41877638.140000001</v>
      </c>
      <c r="G38" s="128">
        <v>34534247.090000004</v>
      </c>
      <c r="H38" s="128">
        <v>32898126.149999999</v>
      </c>
      <c r="I38" s="128">
        <v>31480420.549999997</v>
      </c>
      <c r="J38" s="128">
        <v>30620952.550000001</v>
      </c>
      <c r="K38" s="128">
        <v>33362539.880000003</v>
      </c>
      <c r="L38" s="128">
        <v>32091075.789999999</v>
      </c>
      <c r="M38" s="128">
        <v>38913348.340000004</v>
      </c>
      <c r="N38" s="128">
        <v>503828229.55000001</v>
      </c>
      <c r="O38" s="128">
        <v>458989000</v>
      </c>
    </row>
    <row r="39" spans="1:15">
      <c r="A39" s="200"/>
      <c r="B39" s="118"/>
      <c r="C39" s="118"/>
      <c r="D39" s="118"/>
      <c r="E39" s="118"/>
      <c r="F39" s="118"/>
      <c r="G39" s="118"/>
      <c r="H39" s="125"/>
      <c r="I39" s="125"/>
      <c r="J39" s="125"/>
      <c r="K39" s="125"/>
      <c r="L39" s="125"/>
      <c r="M39" s="125"/>
      <c r="N39" s="125"/>
      <c r="O39" s="125"/>
    </row>
    <row r="40" spans="1:15">
      <c r="A40" s="204" t="s">
        <v>357</v>
      </c>
      <c r="B40" s="162">
        <v>1039233389.7099993</v>
      </c>
      <c r="C40" s="162">
        <v>817110536.97000015</v>
      </c>
      <c r="D40" s="162">
        <v>1539492884.1500003</v>
      </c>
      <c r="E40" s="162">
        <v>919672452.57999992</v>
      </c>
      <c r="F40" s="162">
        <v>956265938.3599999</v>
      </c>
      <c r="G40" s="162">
        <v>868914640.38999999</v>
      </c>
      <c r="H40" s="162">
        <v>911775931.41999996</v>
      </c>
      <c r="I40" s="162">
        <v>844417886.46000004</v>
      </c>
      <c r="J40" s="162">
        <v>877479378.15999997</v>
      </c>
      <c r="K40" s="162">
        <v>868785134</v>
      </c>
      <c r="L40" s="162">
        <v>926907988.4000001</v>
      </c>
      <c r="M40" s="162">
        <v>1083773743.4599996</v>
      </c>
      <c r="N40" s="162">
        <v>11653829904.059999</v>
      </c>
      <c r="O40" s="162">
        <v>10923755547.390001</v>
      </c>
    </row>
    <row r="41" spans="1:15" ht="22.5">
      <c r="A41" s="205" t="s">
        <v>358</v>
      </c>
      <c r="B41" s="206">
        <v>0</v>
      </c>
      <c r="C41" s="206">
        <v>0</v>
      </c>
      <c r="D41" s="206">
        <v>0</v>
      </c>
      <c r="E41" s="206">
        <v>0</v>
      </c>
      <c r="F41" s="206">
        <v>22847896</v>
      </c>
      <c r="G41" s="206">
        <v>10610000</v>
      </c>
      <c r="H41" s="206">
        <v>3250000</v>
      </c>
      <c r="I41" s="206">
        <v>0</v>
      </c>
      <c r="J41" s="206">
        <v>0</v>
      </c>
      <c r="K41" s="206">
        <v>0</v>
      </c>
      <c r="L41" s="206">
        <v>0</v>
      </c>
      <c r="M41" s="206">
        <v>26558492.300000001</v>
      </c>
      <c r="N41" s="206">
        <v>63266388.299999997</v>
      </c>
      <c r="O41" s="206">
        <v>44046983.890000001</v>
      </c>
    </row>
    <row r="42" spans="1:15" ht="22.5">
      <c r="A42" s="207" t="s">
        <v>359</v>
      </c>
      <c r="B42" s="208">
        <v>1039233389.7099993</v>
      </c>
      <c r="C42" s="208">
        <v>817110536.97000015</v>
      </c>
      <c r="D42" s="208">
        <v>1539492884.1500003</v>
      </c>
      <c r="E42" s="208">
        <v>919672452.57999992</v>
      </c>
      <c r="F42" s="208">
        <v>933418042.3599999</v>
      </c>
      <c r="G42" s="208">
        <v>858304640.38999999</v>
      </c>
      <c r="H42" s="208">
        <v>908525931.41999996</v>
      </c>
      <c r="I42" s="208">
        <v>844417886.46000004</v>
      </c>
      <c r="J42" s="208">
        <v>877479378.15999997</v>
      </c>
      <c r="K42" s="208">
        <v>868785134</v>
      </c>
      <c r="L42" s="208">
        <v>926907988.4000001</v>
      </c>
      <c r="M42" s="208">
        <v>1057215251.1599996</v>
      </c>
      <c r="N42" s="208">
        <v>11590563515.76</v>
      </c>
      <c r="O42" s="208">
        <v>10879708563.500002</v>
      </c>
    </row>
    <row r="43" spans="1:15" ht="22.5">
      <c r="A43" s="210" t="s">
        <v>360</v>
      </c>
      <c r="B43" s="211">
        <v>0</v>
      </c>
      <c r="C43" s="211">
        <v>0</v>
      </c>
      <c r="D43" s="211">
        <v>0</v>
      </c>
      <c r="E43" s="211">
        <v>0</v>
      </c>
      <c r="F43" s="211">
        <v>0</v>
      </c>
      <c r="G43" s="211">
        <v>0</v>
      </c>
      <c r="H43" s="211">
        <v>0</v>
      </c>
      <c r="I43" s="211">
        <v>0</v>
      </c>
      <c r="J43" s="211">
        <v>0</v>
      </c>
      <c r="K43" s="211">
        <v>0</v>
      </c>
      <c r="L43" s="211">
        <v>0</v>
      </c>
      <c r="M43" s="211">
        <v>0</v>
      </c>
      <c r="N43" s="211">
        <v>0</v>
      </c>
      <c r="O43" s="211">
        <v>0</v>
      </c>
    </row>
    <row r="44" spans="1:15" ht="22.5">
      <c r="A44" s="205" t="s">
        <v>361</v>
      </c>
      <c r="B44" s="386">
        <v>0</v>
      </c>
      <c r="C44" s="386">
        <v>0</v>
      </c>
      <c r="D44" s="386">
        <v>0</v>
      </c>
      <c r="E44" s="386">
        <v>0</v>
      </c>
      <c r="F44" s="386">
        <v>0</v>
      </c>
      <c r="G44" s="386">
        <v>0</v>
      </c>
      <c r="H44" s="386">
        <v>400000</v>
      </c>
      <c r="I44" s="386">
        <v>0</v>
      </c>
      <c r="J44" s="386">
        <v>0</v>
      </c>
      <c r="K44" s="386">
        <v>0</v>
      </c>
      <c r="L44" s="386">
        <v>0</v>
      </c>
      <c r="M44" s="386">
        <v>0</v>
      </c>
      <c r="N44" s="386">
        <v>400000</v>
      </c>
      <c r="O44" s="386">
        <v>0</v>
      </c>
    </row>
    <row r="45" spans="1:15" ht="22.5">
      <c r="A45" s="205" t="s">
        <v>361</v>
      </c>
      <c r="B45" s="386">
        <v>1893500</v>
      </c>
      <c r="C45" s="386">
        <v>1725464</v>
      </c>
      <c r="D45" s="386">
        <v>1725464</v>
      </c>
      <c r="E45" s="386">
        <v>1753704</v>
      </c>
      <c r="F45" s="386">
        <v>1753704</v>
      </c>
      <c r="G45" s="386">
        <v>1759352</v>
      </c>
      <c r="H45" s="386">
        <v>1756528</v>
      </c>
      <c r="I45" s="386">
        <v>1838424</v>
      </c>
      <c r="J45" s="386">
        <v>1841248</v>
      </c>
      <c r="K45" s="386">
        <v>1849720</v>
      </c>
      <c r="L45" s="386">
        <v>1849720</v>
      </c>
      <c r="M45" s="386">
        <v>3705088</v>
      </c>
      <c r="N45" s="386">
        <v>23451916</v>
      </c>
      <c r="O45" s="386">
        <v>0</v>
      </c>
    </row>
    <row r="46" spans="1:15" ht="22.5">
      <c r="A46" s="205" t="s">
        <v>361</v>
      </c>
      <c r="B46" s="213">
        <v>0</v>
      </c>
      <c r="C46" s="213">
        <v>0</v>
      </c>
      <c r="D46" s="213">
        <v>0</v>
      </c>
      <c r="E46" s="213">
        <v>0</v>
      </c>
      <c r="F46" s="213">
        <v>0</v>
      </c>
      <c r="G46" s="213">
        <v>0</v>
      </c>
      <c r="H46" s="213">
        <v>0</v>
      </c>
      <c r="I46" s="213">
        <v>0</v>
      </c>
      <c r="J46" s="213">
        <v>0</v>
      </c>
      <c r="K46" s="213">
        <v>0</v>
      </c>
      <c r="L46" s="213">
        <v>0</v>
      </c>
      <c r="M46" s="213">
        <v>0</v>
      </c>
      <c r="N46" s="213">
        <v>0</v>
      </c>
      <c r="O46" s="213">
        <v>0</v>
      </c>
    </row>
    <row r="47" spans="1:15" ht="22.5">
      <c r="A47" s="207" t="s">
        <v>362</v>
      </c>
      <c r="B47" s="209">
        <v>1037339889.7099993</v>
      </c>
      <c r="C47" s="209">
        <v>815385072.97000015</v>
      </c>
      <c r="D47" s="209">
        <v>1537767420.1500003</v>
      </c>
      <c r="E47" s="209">
        <v>917918748.57999992</v>
      </c>
      <c r="F47" s="209">
        <v>931664338.3599999</v>
      </c>
      <c r="G47" s="209">
        <v>856545288.38999999</v>
      </c>
      <c r="H47" s="209">
        <v>906369403.41999996</v>
      </c>
      <c r="I47" s="209">
        <v>842579462.46000004</v>
      </c>
      <c r="J47" s="209">
        <v>875638130.15999997</v>
      </c>
      <c r="K47" s="209">
        <v>866935414</v>
      </c>
      <c r="L47" s="209">
        <v>925058268.4000001</v>
      </c>
      <c r="M47" s="209">
        <v>1053510163.1599996</v>
      </c>
      <c r="N47" s="209">
        <v>11566711599.76</v>
      </c>
      <c r="O47" s="209">
        <v>10879708563.500002</v>
      </c>
    </row>
    <row r="48" spans="1:15">
      <c r="A48" s="2" t="s">
        <v>115</v>
      </c>
    </row>
    <row r="49" spans="1:15">
      <c r="A49" s="2" t="s">
        <v>323</v>
      </c>
      <c r="J49" s="58"/>
    </row>
    <row r="50" spans="1:15">
      <c r="A50" s="996" t="s">
        <v>1128</v>
      </c>
      <c r="B50" s="996"/>
      <c r="C50" s="996"/>
      <c r="D50" s="996"/>
      <c r="E50" s="996"/>
      <c r="F50" s="996"/>
      <c r="G50" s="996"/>
      <c r="H50" s="996"/>
      <c r="J50" s="58"/>
    </row>
    <row r="51" spans="1:15">
      <c r="A51" s="35" t="s">
        <v>1125</v>
      </c>
      <c r="B51" s="35"/>
      <c r="C51" s="35"/>
      <c r="D51" s="35"/>
      <c r="E51" s="35"/>
      <c r="F51" s="35"/>
      <c r="G51" s="35"/>
      <c r="H51" s="35"/>
      <c r="I51" s="35"/>
      <c r="J51" s="35"/>
      <c r="K51" s="35"/>
      <c r="L51" s="35"/>
      <c r="M51" s="35"/>
      <c r="N51" s="35"/>
      <c r="O51" s="35"/>
    </row>
    <row r="52" spans="1:15" ht="11.25" customHeight="1">
      <c r="A52" s="35" t="s">
        <v>1126</v>
      </c>
      <c r="B52" s="35"/>
      <c r="C52" s="35"/>
      <c r="D52" s="35"/>
      <c r="E52" s="35"/>
      <c r="F52" s="35"/>
      <c r="G52" s="35"/>
      <c r="H52" s="35"/>
      <c r="I52" s="35"/>
      <c r="J52" s="35"/>
      <c r="K52" s="35"/>
      <c r="L52" s="35"/>
      <c r="M52" s="35"/>
      <c r="N52" s="35"/>
      <c r="O52" s="35"/>
    </row>
    <row r="53" spans="1:15">
      <c r="A53" s="35" t="s">
        <v>1127</v>
      </c>
      <c r="B53" s="35"/>
      <c r="C53" s="35"/>
      <c r="D53" s="35"/>
      <c r="E53" s="35"/>
      <c r="F53" s="35"/>
      <c r="G53" s="35"/>
      <c r="H53" s="35"/>
      <c r="I53" s="35"/>
      <c r="J53" s="35"/>
      <c r="K53" s="35"/>
      <c r="L53" s="35"/>
      <c r="M53" s="35"/>
      <c r="N53" s="35"/>
      <c r="O53" s="35"/>
    </row>
    <row r="55" spans="1:15">
      <c r="A55" s="2" t="s">
        <v>122</v>
      </c>
    </row>
    <row r="56" spans="1:15">
      <c r="A56" s="2" t="s">
        <v>122</v>
      </c>
    </row>
    <row r="57" spans="1:15">
      <c r="A57" s="2" t="s">
        <v>122</v>
      </c>
    </row>
    <row r="58" spans="1:15">
      <c r="A58" s="2" t="s">
        <v>122</v>
      </c>
    </row>
  </sheetData>
  <mergeCells count="9">
    <mergeCell ref="A50:H50"/>
    <mergeCell ref="A7:A9"/>
    <mergeCell ref="N7:N9"/>
    <mergeCell ref="O7:O9"/>
    <mergeCell ref="A1:O1"/>
    <mergeCell ref="A2:O2"/>
    <mergeCell ref="A3:O3"/>
    <mergeCell ref="A4:O4"/>
    <mergeCell ref="A5:O5"/>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52D09-D5C5-4B9A-A3CB-E09AB140CD4A}">
  <sheetPr codeName="Planilha4"/>
  <dimension ref="A1:I162"/>
  <sheetViews>
    <sheetView workbookViewId="0">
      <selection sqref="A1:F1"/>
    </sheetView>
  </sheetViews>
  <sheetFormatPr defaultRowHeight="12"/>
  <cols>
    <col min="1" max="1" width="67.140625" style="215" customWidth="1"/>
    <col min="2" max="4" width="16" style="215" customWidth="1"/>
    <col min="5" max="5" width="16.7109375" style="215" customWidth="1"/>
    <col min="6" max="9" width="16" style="215" customWidth="1"/>
    <col min="10" max="202" width="9.140625" style="215"/>
    <col min="203" max="203" width="79.85546875" style="215" customWidth="1"/>
    <col min="204" max="204" width="24" style="215" customWidth="1"/>
    <col min="205" max="205" width="25.28515625" style="215" customWidth="1"/>
    <col min="206" max="209" width="23.7109375" style="215" customWidth="1"/>
    <col min="210" max="211" width="26.5703125" style="215" customWidth="1"/>
    <col min="212" max="458" width="9.140625" style="215"/>
    <col min="459" max="459" width="79.85546875" style="215" customWidth="1"/>
    <col min="460" max="460" width="24" style="215" customWidth="1"/>
    <col min="461" max="461" width="25.28515625" style="215" customWidth="1"/>
    <col min="462" max="465" width="23.7109375" style="215" customWidth="1"/>
    <col min="466" max="467" width="26.5703125" style="215" customWidth="1"/>
    <col min="468" max="714" width="9.140625" style="215"/>
    <col min="715" max="715" width="79.85546875" style="215" customWidth="1"/>
    <col min="716" max="716" width="24" style="215" customWidth="1"/>
    <col min="717" max="717" width="25.28515625" style="215" customWidth="1"/>
    <col min="718" max="721" width="23.7109375" style="215" customWidth="1"/>
    <col min="722" max="723" width="26.5703125" style="215" customWidth="1"/>
    <col min="724" max="970" width="9.140625" style="215"/>
    <col min="971" max="971" width="79.85546875" style="215" customWidth="1"/>
    <col min="972" max="972" width="24" style="215" customWidth="1"/>
    <col min="973" max="973" width="25.28515625" style="215" customWidth="1"/>
    <col min="974" max="977" width="23.7109375" style="215" customWidth="1"/>
    <col min="978" max="979" width="26.5703125" style="215" customWidth="1"/>
    <col min="980" max="1226" width="9.140625" style="215"/>
    <col min="1227" max="1227" width="79.85546875" style="215" customWidth="1"/>
    <col min="1228" max="1228" width="24" style="215" customWidth="1"/>
    <col min="1229" max="1229" width="25.28515625" style="215" customWidth="1"/>
    <col min="1230" max="1233" width="23.7109375" style="215" customWidth="1"/>
    <col min="1234" max="1235" width="26.5703125" style="215" customWidth="1"/>
    <col min="1236" max="1482" width="9.140625" style="215"/>
    <col min="1483" max="1483" width="79.85546875" style="215" customWidth="1"/>
    <col min="1484" max="1484" width="24" style="215" customWidth="1"/>
    <col min="1485" max="1485" width="25.28515625" style="215" customWidth="1"/>
    <col min="1486" max="1489" width="23.7109375" style="215" customWidth="1"/>
    <col min="1490" max="1491" width="26.5703125" style="215" customWidth="1"/>
    <col min="1492" max="1738" width="9.140625" style="215"/>
    <col min="1739" max="1739" width="79.85546875" style="215" customWidth="1"/>
    <col min="1740" max="1740" width="24" style="215" customWidth="1"/>
    <col min="1741" max="1741" width="25.28515625" style="215" customWidth="1"/>
    <col min="1742" max="1745" width="23.7109375" style="215" customWidth="1"/>
    <col min="1746" max="1747" width="26.5703125" style="215" customWidth="1"/>
    <col min="1748" max="1994" width="9.140625" style="215"/>
    <col min="1995" max="1995" width="79.85546875" style="215" customWidth="1"/>
    <col min="1996" max="1996" width="24" style="215" customWidth="1"/>
    <col min="1997" max="1997" width="25.28515625" style="215" customWidth="1"/>
    <col min="1998" max="2001" width="23.7109375" style="215" customWidth="1"/>
    <col min="2002" max="2003" width="26.5703125" style="215" customWidth="1"/>
    <col min="2004" max="2250" width="9.140625" style="215"/>
    <col min="2251" max="2251" width="79.85546875" style="215" customWidth="1"/>
    <col min="2252" max="2252" width="24" style="215" customWidth="1"/>
    <col min="2253" max="2253" width="25.28515625" style="215" customWidth="1"/>
    <col min="2254" max="2257" width="23.7109375" style="215" customWidth="1"/>
    <col min="2258" max="2259" width="26.5703125" style="215" customWidth="1"/>
    <col min="2260" max="2506" width="9.140625" style="215"/>
    <col min="2507" max="2507" width="79.85546875" style="215" customWidth="1"/>
    <col min="2508" max="2508" width="24" style="215" customWidth="1"/>
    <col min="2509" max="2509" width="25.28515625" style="215" customWidth="1"/>
    <col min="2510" max="2513" width="23.7109375" style="215" customWidth="1"/>
    <col min="2514" max="2515" width="26.5703125" style="215" customWidth="1"/>
    <col min="2516" max="2762" width="9.140625" style="215"/>
    <col min="2763" max="2763" width="79.85546875" style="215" customWidth="1"/>
    <col min="2764" max="2764" width="24" style="215" customWidth="1"/>
    <col min="2765" max="2765" width="25.28515625" style="215" customWidth="1"/>
    <col min="2766" max="2769" width="23.7109375" style="215" customWidth="1"/>
    <col min="2770" max="2771" width="26.5703125" style="215" customWidth="1"/>
    <col min="2772" max="3018" width="9.140625" style="215"/>
    <col min="3019" max="3019" width="79.85546875" style="215" customWidth="1"/>
    <col min="3020" max="3020" width="24" style="215" customWidth="1"/>
    <col min="3021" max="3021" width="25.28515625" style="215" customWidth="1"/>
    <col min="3022" max="3025" width="23.7109375" style="215" customWidth="1"/>
    <col min="3026" max="3027" width="26.5703125" style="215" customWidth="1"/>
    <col min="3028" max="3274" width="9.140625" style="215"/>
    <col min="3275" max="3275" width="79.85546875" style="215" customWidth="1"/>
    <col min="3276" max="3276" width="24" style="215" customWidth="1"/>
    <col min="3277" max="3277" width="25.28515625" style="215" customWidth="1"/>
    <col min="3278" max="3281" width="23.7109375" style="215" customWidth="1"/>
    <col min="3282" max="3283" width="26.5703125" style="215" customWidth="1"/>
    <col min="3284" max="3530" width="9.140625" style="215"/>
    <col min="3531" max="3531" width="79.85546875" style="215" customWidth="1"/>
    <col min="3532" max="3532" width="24" style="215" customWidth="1"/>
    <col min="3533" max="3533" width="25.28515625" style="215" customWidth="1"/>
    <col min="3534" max="3537" width="23.7109375" style="215" customWidth="1"/>
    <col min="3538" max="3539" width="26.5703125" style="215" customWidth="1"/>
    <col min="3540" max="3786" width="9.140625" style="215"/>
    <col min="3787" max="3787" width="79.85546875" style="215" customWidth="1"/>
    <col min="3788" max="3788" width="24" style="215" customWidth="1"/>
    <col min="3789" max="3789" width="25.28515625" style="215" customWidth="1"/>
    <col min="3790" max="3793" width="23.7109375" style="215" customWidth="1"/>
    <col min="3794" max="3795" width="26.5703125" style="215" customWidth="1"/>
    <col min="3796" max="4042" width="9.140625" style="215"/>
    <col min="4043" max="4043" width="79.85546875" style="215" customWidth="1"/>
    <col min="4044" max="4044" width="24" style="215" customWidth="1"/>
    <col min="4045" max="4045" width="25.28515625" style="215" customWidth="1"/>
    <col min="4046" max="4049" width="23.7109375" style="215" customWidth="1"/>
    <col min="4050" max="4051" width="26.5703125" style="215" customWidth="1"/>
    <col min="4052" max="4298" width="9.140625" style="215"/>
    <col min="4299" max="4299" width="79.85546875" style="215" customWidth="1"/>
    <col min="4300" max="4300" width="24" style="215" customWidth="1"/>
    <col min="4301" max="4301" width="25.28515625" style="215" customWidth="1"/>
    <col min="4302" max="4305" width="23.7109375" style="215" customWidth="1"/>
    <col min="4306" max="4307" width="26.5703125" style="215" customWidth="1"/>
    <col min="4308" max="4554" width="9.140625" style="215"/>
    <col min="4555" max="4555" width="79.85546875" style="215" customWidth="1"/>
    <col min="4556" max="4556" width="24" style="215" customWidth="1"/>
    <col min="4557" max="4557" width="25.28515625" style="215" customWidth="1"/>
    <col min="4558" max="4561" width="23.7109375" style="215" customWidth="1"/>
    <col min="4562" max="4563" width="26.5703125" style="215" customWidth="1"/>
    <col min="4564" max="4810" width="9.140625" style="215"/>
    <col min="4811" max="4811" width="79.85546875" style="215" customWidth="1"/>
    <col min="4812" max="4812" width="24" style="215" customWidth="1"/>
    <col min="4813" max="4813" width="25.28515625" style="215" customWidth="1"/>
    <col min="4814" max="4817" width="23.7109375" style="215" customWidth="1"/>
    <col min="4818" max="4819" width="26.5703125" style="215" customWidth="1"/>
    <col min="4820" max="5066" width="9.140625" style="215"/>
    <col min="5067" max="5067" width="79.85546875" style="215" customWidth="1"/>
    <col min="5068" max="5068" width="24" style="215" customWidth="1"/>
    <col min="5069" max="5069" width="25.28515625" style="215" customWidth="1"/>
    <col min="5070" max="5073" width="23.7109375" style="215" customWidth="1"/>
    <col min="5074" max="5075" width="26.5703125" style="215" customWidth="1"/>
    <col min="5076" max="5322" width="9.140625" style="215"/>
    <col min="5323" max="5323" width="79.85546875" style="215" customWidth="1"/>
    <col min="5324" max="5324" width="24" style="215" customWidth="1"/>
    <col min="5325" max="5325" width="25.28515625" style="215" customWidth="1"/>
    <col min="5326" max="5329" width="23.7109375" style="215" customWidth="1"/>
    <col min="5330" max="5331" width="26.5703125" style="215" customWidth="1"/>
    <col min="5332" max="5578" width="9.140625" style="215"/>
    <col min="5579" max="5579" width="79.85546875" style="215" customWidth="1"/>
    <col min="5580" max="5580" width="24" style="215" customWidth="1"/>
    <col min="5581" max="5581" width="25.28515625" style="215" customWidth="1"/>
    <col min="5582" max="5585" width="23.7109375" style="215" customWidth="1"/>
    <col min="5586" max="5587" width="26.5703125" style="215" customWidth="1"/>
    <col min="5588" max="5834" width="9.140625" style="215"/>
    <col min="5835" max="5835" width="79.85546875" style="215" customWidth="1"/>
    <col min="5836" max="5836" width="24" style="215" customWidth="1"/>
    <col min="5837" max="5837" width="25.28515625" style="215" customWidth="1"/>
    <col min="5838" max="5841" width="23.7109375" style="215" customWidth="1"/>
    <col min="5842" max="5843" width="26.5703125" style="215" customWidth="1"/>
    <col min="5844" max="6090" width="9.140625" style="215"/>
    <col min="6091" max="6091" width="79.85546875" style="215" customWidth="1"/>
    <col min="6092" max="6092" width="24" style="215" customWidth="1"/>
    <col min="6093" max="6093" width="25.28515625" style="215" customWidth="1"/>
    <col min="6094" max="6097" width="23.7109375" style="215" customWidth="1"/>
    <col min="6098" max="6099" width="26.5703125" style="215" customWidth="1"/>
    <col min="6100" max="6346" width="9.140625" style="215"/>
    <col min="6347" max="6347" width="79.85546875" style="215" customWidth="1"/>
    <col min="6348" max="6348" width="24" style="215" customWidth="1"/>
    <col min="6349" max="6349" width="25.28515625" style="215" customWidth="1"/>
    <col min="6350" max="6353" width="23.7109375" style="215" customWidth="1"/>
    <col min="6354" max="6355" width="26.5703125" style="215" customWidth="1"/>
    <col min="6356" max="6602" width="9.140625" style="215"/>
    <col min="6603" max="6603" width="79.85546875" style="215" customWidth="1"/>
    <col min="6604" max="6604" width="24" style="215" customWidth="1"/>
    <col min="6605" max="6605" width="25.28515625" style="215" customWidth="1"/>
    <col min="6606" max="6609" width="23.7109375" style="215" customWidth="1"/>
    <col min="6610" max="6611" width="26.5703125" style="215" customWidth="1"/>
    <col min="6612" max="6858" width="9.140625" style="215"/>
    <col min="6859" max="6859" width="79.85546875" style="215" customWidth="1"/>
    <col min="6860" max="6860" width="24" style="215" customWidth="1"/>
    <col min="6861" max="6861" width="25.28515625" style="215" customWidth="1"/>
    <col min="6862" max="6865" width="23.7109375" style="215" customWidth="1"/>
    <col min="6866" max="6867" width="26.5703125" style="215" customWidth="1"/>
    <col min="6868" max="7114" width="9.140625" style="215"/>
    <col min="7115" max="7115" width="79.85546875" style="215" customWidth="1"/>
    <col min="7116" max="7116" width="24" style="215" customWidth="1"/>
    <col min="7117" max="7117" width="25.28515625" style="215" customWidth="1"/>
    <col min="7118" max="7121" width="23.7109375" style="215" customWidth="1"/>
    <col min="7122" max="7123" width="26.5703125" style="215" customWidth="1"/>
    <col min="7124" max="7370" width="9.140625" style="215"/>
    <col min="7371" max="7371" width="79.85546875" style="215" customWidth="1"/>
    <col min="7372" max="7372" width="24" style="215" customWidth="1"/>
    <col min="7373" max="7373" width="25.28515625" style="215" customWidth="1"/>
    <col min="7374" max="7377" width="23.7109375" style="215" customWidth="1"/>
    <col min="7378" max="7379" width="26.5703125" style="215" customWidth="1"/>
    <col min="7380" max="7626" width="9.140625" style="215"/>
    <col min="7627" max="7627" width="79.85546875" style="215" customWidth="1"/>
    <col min="7628" max="7628" width="24" style="215" customWidth="1"/>
    <col min="7629" max="7629" width="25.28515625" style="215" customWidth="1"/>
    <col min="7630" max="7633" width="23.7109375" style="215" customWidth="1"/>
    <col min="7634" max="7635" width="26.5703125" style="215" customWidth="1"/>
    <col min="7636" max="7882" width="9.140625" style="215"/>
    <col min="7883" max="7883" width="79.85546875" style="215" customWidth="1"/>
    <col min="7884" max="7884" width="24" style="215" customWidth="1"/>
    <col min="7885" max="7885" width="25.28515625" style="215" customWidth="1"/>
    <col min="7886" max="7889" width="23.7109375" style="215" customWidth="1"/>
    <col min="7890" max="7891" width="26.5703125" style="215" customWidth="1"/>
    <col min="7892" max="8138" width="9.140625" style="215"/>
    <col min="8139" max="8139" width="79.85546875" style="215" customWidth="1"/>
    <col min="8140" max="8140" width="24" style="215" customWidth="1"/>
    <col min="8141" max="8141" width="25.28515625" style="215" customWidth="1"/>
    <col min="8142" max="8145" width="23.7109375" style="215" customWidth="1"/>
    <col min="8146" max="8147" width="26.5703125" style="215" customWidth="1"/>
    <col min="8148" max="8394" width="9.140625" style="215"/>
    <col min="8395" max="8395" width="79.85546875" style="215" customWidth="1"/>
    <col min="8396" max="8396" width="24" style="215" customWidth="1"/>
    <col min="8397" max="8397" width="25.28515625" style="215" customWidth="1"/>
    <col min="8398" max="8401" width="23.7109375" style="215" customWidth="1"/>
    <col min="8402" max="8403" width="26.5703125" style="215" customWidth="1"/>
    <col min="8404" max="8650" width="9.140625" style="215"/>
    <col min="8651" max="8651" width="79.85546875" style="215" customWidth="1"/>
    <col min="8652" max="8652" width="24" style="215" customWidth="1"/>
    <col min="8653" max="8653" width="25.28515625" style="215" customWidth="1"/>
    <col min="8654" max="8657" width="23.7109375" style="215" customWidth="1"/>
    <col min="8658" max="8659" width="26.5703125" style="215" customWidth="1"/>
    <col min="8660" max="8906" width="9.140625" style="215"/>
    <col min="8907" max="8907" width="79.85546875" style="215" customWidth="1"/>
    <col min="8908" max="8908" width="24" style="215" customWidth="1"/>
    <col min="8909" max="8909" width="25.28515625" style="215" customWidth="1"/>
    <col min="8910" max="8913" width="23.7109375" style="215" customWidth="1"/>
    <col min="8914" max="8915" width="26.5703125" style="215" customWidth="1"/>
    <col min="8916" max="9162" width="9.140625" style="215"/>
    <col min="9163" max="9163" width="79.85546875" style="215" customWidth="1"/>
    <col min="9164" max="9164" width="24" style="215" customWidth="1"/>
    <col min="9165" max="9165" width="25.28515625" style="215" customWidth="1"/>
    <col min="9166" max="9169" width="23.7109375" style="215" customWidth="1"/>
    <col min="9170" max="9171" width="26.5703125" style="215" customWidth="1"/>
    <col min="9172" max="9418" width="9.140625" style="215"/>
    <col min="9419" max="9419" width="79.85546875" style="215" customWidth="1"/>
    <col min="9420" max="9420" width="24" style="215" customWidth="1"/>
    <col min="9421" max="9421" width="25.28515625" style="215" customWidth="1"/>
    <col min="9422" max="9425" width="23.7109375" style="215" customWidth="1"/>
    <col min="9426" max="9427" width="26.5703125" style="215" customWidth="1"/>
    <col min="9428" max="9674" width="9.140625" style="215"/>
    <col min="9675" max="9675" width="79.85546875" style="215" customWidth="1"/>
    <col min="9676" max="9676" width="24" style="215" customWidth="1"/>
    <col min="9677" max="9677" width="25.28515625" style="215" customWidth="1"/>
    <col min="9678" max="9681" width="23.7109375" style="215" customWidth="1"/>
    <col min="9682" max="9683" width="26.5703125" style="215" customWidth="1"/>
    <col min="9684" max="9930" width="9.140625" style="215"/>
    <col min="9931" max="9931" width="79.85546875" style="215" customWidth="1"/>
    <col min="9932" max="9932" width="24" style="215" customWidth="1"/>
    <col min="9933" max="9933" width="25.28515625" style="215" customWidth="1"/>
    <col min="9934" max="9937" width="23.7109375" style="215" customWidth="1"/>
    <col min="9938" max="9939" width="26.5703125" style="215" customWidth="1"/>
    <col min="9940" max="10186" width="9.140625" style="215"/>
    <col min="10187" max="10187" width="79.85546875" style="215" customWidth="1"/>
    <col min="10188" max="10188" width="24" style="215" customWidth="1"/>
    <col min="10189" max="10189" width="25.28515625" style="215" customWidth="1"/>
    <col min="10190" max="10193" width="23.7109375" style="215" customWidth="1"/>
    <col min="10194" max="10195" width="26.5703125" style="215" customWidth="1"/>
    <col min="10196" max="10442" width="9.140625" style="215"/>
    <col min="10443" max="10443" width="79.85546875" style="215" customWidth="1"/>
    <col min="10444" max="10444" width="24" style="215" customWidth="1"/>
    <col min="10445" max="10445" width="25.28515625" style="215" customWidth="1"/>
    <col min="10446" max="10449" width="23.7109375" style="215" customWidth="1"/>
    <col min="10450" max="10451" width="26.5703125" style="215" customWidth="1"/>
    <col min="10452" max="10698" width="9.140625" style="215"/>
    <col min="10699" max="10699" width="79.85546875" style="215" customWidth="1"/>
    <col min="10700" max="10700" width="24" style="215" customWidth="1"/>
    <col min="10701" max="10701" width="25.28515625" style="215" customWidth="1"/>
    <col min="10702" max="10705" width="23.7109375" style="215" customWidth="1"/>
    <col min="10706" max="10707" width="26.5703125" style="215" customWidth="1"/>
    <col min="10708" max="10954" width="9.140625" style="215"/>
    <col min="10955" max="10955" width="79.85546875" style="215" customWidth="1"/>
    <col min="10956" max="10956" width="24" style="215" customWidth="1"/>
    <col min="10957" max="10957" width="25.28515625" style="215" customWidth="1"/>
    <col min="10958" max="10961" width="23.7109375" style="215" customWidth="1"/>
    <col min="10962" max="10963" width="26.5703125" style="215" customWidth="1"/>
    <col min="10964" max="11210" width="9.140625" style="215"/>
    <col min="11211" max="11211" width="79.85546875" style="215" customWidth="1"/>
    <col min="11212" max="11212" width="24" style="215" customWidth="1"/>
    <col min="11213" max="11213" width="25.28515625" style="215" customWidth="1"/>
    <col min="11214" max="11217" width="23.7109375" style="215" customWidth="1"/>
    <col min="11218" max="11219" width="26.5703125" style="215" customWidth="1"/>
    <col min="11220" max="11466" width="9.140625" style="215"/>
    <col min="11467" max="11467" width="79.85546875" style="215" customWidth="1"/>
    <col min="11468" max="11468" width="24" style="215" customWidth="1"/>
    <col min="11469" max="11469" width="25.28515625" style="215" customWidth="1"/>
    <col min="11470" max="11473" width="23.7109375" style="215" customWidth="1"/>
    <col min="11474" max="11475" width="26.5703125" style="215" customWidth="1"/>
    <col min="11476" max="11722" width="9.140625" style="215"/>
    <col min="11723" max="11723" width="79.85546875" style="215" customWidth="1"/>
    <col min="11724" max="11724" width="24" style="215" customWidth="1"/>
    <col min="11725" max="11725" width="25.28515625" style="215" customWidth="1"/>
    <col min="11726" max="11729" width="23.7109375" style="215" customWidth="1"/>
    <col min="11730" max="11731" width="26.5703125" style="215" customWidth="1"/>
    <col min="11732" max="11978" width="9.140625" style="215"/>
    <col min="11979" max="11979" width="79.85546875" style="215" customWidth="1"/>
    <col min="11980" max="11980" width="24" style="215" customWidth="1"/>
    <col min="11981" max="11981" width="25.28515625" style="215" customWidth="1"/>
    <col min="11982" max="11985" width="23.7109375" style="215" customWidth="1"/>
    <col min="11986" max="11987" width="26.5703125" style="215" customWidth="1"/>
    <col min="11988" max="12234" width="9.140625" style="215"/>
    <col min="12235" max="12235" width="79.85546875" style="215" customWidth="1"/>
    <col min="12236" max="12236" width="24" style="215" customWidth="1"/>
    <col min="12237" max="12237" width="25.28515625" style="215" customWidth="1"/>
    <col min="12238" max="12241" width="23.7109375" style="215" customWidth="1"/>
    <col min="12242" max="12243" width="26.5703125" style="215" customWidth="1"/>
    <col min="12244" max="12490" width="9.140625" style="215"/>
    <col min="12491" max="12491" width="79.85546875" style="215" customWidth="1"/>
    <col min="12492" max="12492" width="24" style="215" customWidth="1"/>
    <col min="12493" max="12493" width="25.28515625" style="215" customWidth="1"/>
    <col min="12494" max="12497" width="23.7109375" style="215" customWidth="1"/>
    <col min="12498" max="12499" width="26.5703125" style="215" customWidth="1"/>
    <col min="12500" max="12746" width="9.140625" style="215"/>
    <col min="12747" max="12747" width="79.85546875" style="215" customWidth="1"/>
    <col min="12748" max="12748" width="24" style="215" customWidth="1"/>
    <col min="12749" max="12749" width="25.28515625" style="215" customWidth="1"/>
    <col min="12750" max="12753" width="23.7109375" style="215" customWidth="1"/>
    <col min="12754" max="12755" width="26.5703125" style="215" customWidth="1"/>
    <col min="12756" max="13002" width="9.140625" style="215"/>
    <col min="13003" max="13003" width="79.85546875" style="215" customWidth="1"/>
    <col min="13004" max="13004" width="24" style="215" customWidth="1"/>
    <col min="13005" max="13005" width="25.28515625" style="215" customWidth="1"/>
    <col min="13006" max="13009" width="23.7109375" style="215" customWidth="1"/>
    <col min="13010" max="13011" width="26.5703125" style="215" customWidth="1"/>
    <col min="13012" max="13258" width="9.140625" style="215"/>
    <col min="13259" max="13259" width="79.85546875" style="215" customWidth="1"/>
    <col min="13260" max="13260" width="24" style="215" customWidth="1"/>
    <col min="13261" max="13261" width="25.28515625" style="215" customWidth="1"/>
    <col min="13262" max="13265" width="23.7109375" style="215" customWidth="1"/>
    <col min="13266" max="13267" width="26.5703125" style="215" customWidth="1"/>
    <col min="13268" max="13514" width="9.140625" style="215"/>
    <col min="13515" max="13515" width="79.85546875" style="215" customWidth="1"/>
    <col min="13516" max="13516" width="24" style="215" customWidth="1"/>
    <col min="13517" max="13517" width="25.28515625" style="215" customWidth="1"/>
    <col min="13518" max="13521" width="23.7109375" style="215" customWidth="1"/>
    <col min="13522" max="13523" width="26.5703125" style="215" customWidth="1"/>
    <col min="13524" max="13770" width="9.140625" style="215"/>
    <col min="13771" max="13771" width="79.85546875" style="215" customWidth="1"/>
    <col min="13772" max="13772" width="24" style="215" customWidth="1"/>
    <col min="13773" max="13773" width="25.28515625" style="215" customWidth="1"/>
    <col min="13774" max="13777" width="23.7109375" style="215" customWidth="1"/>
    <col min="13778" max="13779" width="26.5703125" style="215" customWidth="1"/>
    <col min="13780" max="14026" width="9.140625" style="215"/>
    <col min="14027" max="14027" width="79.85546875" style="215" customWidth="1"/>
    <col min="14028" max="14028" width="24" style="215" customWidth="1"/>
    <col min="14029" max="14029" width="25.28515625" style="215" customWidth="1"/>
    <col min="14030" max="14033" width="23.7109375" style="215" customWidth="1"/>
    <col min="14034" max="14035" width="26.5703125" style="215" customWidth="1"/>
    <col min="14036" max="14282" width="9.140625" style="215"/>
    <col min="14283" max="14283" width="79.85546875" style="215" customWidth="1"/>
    <col min="14284" max="14284" width="24" style="215" customWidth="1"/>
    <col min="14285" max="14285" width="25.28515625" style="215" customWidth="1"/>
    <col min="14286" max="14289" width="23.7109375" style="215" customWidth="1"/>
    <col min="14290" max="14291" width="26.5703125" style="215" customWidth="1"/>
    <col min="14292" max="14538" width="9.140625" style="215"/>
    <col min="14539" max="14539" width="79.85546875" style="215" customWidth="1"/>
    <col min="14540" max="14540" width="24" style="215" customWidth="1"/>
    <col min="14541" max="14541" width="25.28515625" style="215" customWidth="1"/>
    <col min="14542" max="14545" width="23.7109375" style="215" customWidth="1"/>
    <col min="14546" max="14547" width="26.5703125" style="215" customWidth="1"/>
    <col min="14548" max="14794" width="9.140625" style="215"/>
    <col min="14795" max="14795" width="79.85546875" style="215" customWidth="1"/>
    <col min="14796" max="14796" width="24" style="215" customWidth="1"/>
    <col min="14797" max="14797" width="25.28515625" style="215" customWidth="1"/>
    <col min="14798" max="14801" width="23.7109375" style="215" customWidth="1"/>
    <col min="14802" max="14803" width="26.5703125" style="215" customWidth="1"/>
    <col min="14804" max="15050" width="9.140625" style="215"/>
    <col min="15051" max="15051" width="79.85546875" style="215" customWidth="1"/>
    <col min="15052" max="15052" width="24" style="215" customWidth="1"/>
    <col min="15053" max="15053" width="25.28515625" style="215" customWidth="1"/>
    <col min="15054" max="15057" width="23.7109375" style="215" customWidth="1"/>
    <col min="15058" max="15059" width="26.5703125" style="215" customWidth="1"/>
    <col min="15060" max="15306" width="9.140625" style="215"/>
    <col min="15307" max="15307" width="79.85546875" style="215" customWidth="1"/>
    <col min="15308" max="15308" width="24" style="215" customWidth="1"/>
    <col min="15309" max="15309" width="25.28515625" style="215" customWidth="1"/>
    <col min="15310" max="15313" width="23.7109375" style="215" customWidth="1"/>
    <col min="15314" max="15315" width="26.5703125" style="215" customWidth="1"/>
    <col min="15316" max="15562" width="9.140625" style="215"/>
    <col min="15563" max="15563" width="79.85546875" style="215" customWidth="1"/>
    <col min="15564" max="15564" width="24" style="215" customWidth="1"/>
    <col min="15565" max="15565" width="25.28515625" style="215" customWidth="1"/>
    <col min="15566" max="15569" width="23.7109375" style="215" customWidth="1"/>
    <col min="15570" max="15571" width="26.5703125" style="215" customWidth="1"/>
    <col min="15572" max="15818" width="9.140625" style="215"/>
    <col min="15819" max="15819" width="79.85546875" style="215" customWidth="1"/>
    <col min="15820" max="15820" width="24" style="215" customWidth="1"/>
    <col min="15821" max="15821" width="25.28515625" style="215" customWidth="1"/>
    <col min="15822" max="15825" width="23.7109375" style="215" customWidth="1"/>
    <col min="15826" max="15827" width="26.5703125" style="215" customWidth="1"/>
    <col min="15828" max="16074" width="9.140625" style="215"/>
    <col min="16075" max="16075" width="79.85546875" style="215" customWidth="1"/>
    <col min="16076" max="16076" width="24" style="215" customWidth="1"/>
    <col min="16077" max="16077" width="25.28515625" style="215" customWidth="1"/>
    <col min="16078" max="16081" width="23.7109375" style="215" customWidth="1"/>
    <col min="16082" max="16083" width="26.5703125" style="215" customWidth="1"/>
    <col min="16084" max="16384" width="9.140625" style="215"/>
  </cols>
  <sheetData>
    <row r="1" spans="1:9">
      <c r="A1" s="1026" t="s">
        <v>0</v>
      </c>
      <c r="B1" s="1026"/>
      <c r="C1" s="1026"/>
      <c r="D1" s="1026"/>
      <c r="E1" s="1026"/>
      <c r="F1" s="1026"/>
      <c r="G1" s="214"/>
      <c r="H1" s="214"/>
      <c r="I1" s="214"/>
    </row>
    <row r="2" spans="1:9">
      <c r="A2" s="1026" t="s">
        <v>1</v>
      </c>
      <c r="B2" s="1026"/>
      <c r="C2" s="1026"/>
      <c r="D2" s="1026"/>
      <c r="E2" s="1026"/>
      <c r="F2" s="1026"/>
      <c r="G2" s="214"/>
      <c r="H2" s="214"/>
      <c r="I2" s="214"/>
    </row>
    <row r="3" spans="1:9">
      <c r="A3" s="1027" t="s">
        <v>364</v>
      </c>
      <c r="B3" s="1027"/>
      <c r="C3" s="1027"/>
      <c r="D3" s="1027"/>
      <c r="E3" s="1027"/>
      <c r="F3" s="1027"/>
      <c r="G3" s="597"/>
      <c r="H3" s="597"/>
      <c r="I3" s="597"/>
    </row>
    <row r="4" spans="1:9">
      <c r="A4" s="1026" t="s">
        <v>365</v>
      </c>
      <c r="B4" s="1026"/>
      <c r="C4" s="1026"/>
      <c r="D4" s="1026"/>
      <c r="E4" s="1026"/>
      <c r="F4" s="1026"/>
      <c r="G4" s="214"/>
      <c r="H4" s="214"/>
      <c r="I4" s="214"/>
    </row>
    <row r="5" spans="1:9">
      <c r="A5" s="1026" t="s">
        <v>1108</v>
      </c>
      <c r="B5" s="1026"/>
      <c r="C5" s="1026"/>
      <c r="D5" s="1026"/>
      <c r="E5" s="1026"/>
      <c r="F5" s="1026"/>
      <c r="G5" s="214"/>
      <c r="H5" s="214"/>
      <c r="I5" s="214"/>
    </row>
    <row r="7" spans="1:9">
      <c r="A7" s="215" t="s">
        <v>366</v>
      </c>
      <c r="C7" s="214"/>
      <c r="F7" s="216">
        <v>1</v>
      </c>
      <c r="H7" s="598"/>
      <c r="I7" s="216"/>
    </row>
    <row r="8" spans="1:9">
      <c r="A8" s="1009" t="s">
        <v>780</v>
      </c>
      <c r="B8" s="1009"/>
      <c r="C8" s="1009"/>
      <c r="D8" s="1009"/>
      <c r="E8" s="1009"/>
      <c r="F8" s="1009"/>
      <c r="G8" s="600"/>
      <c r="H8" s="600"/>
      <c r="I8" s="600"/>
    </row>
    <row r="9" spans="1:9" ht="18.75" customHeight="1">
      <c r="A9" s="1009" t="s">
        <v>781</v>
      </c>
      <c r="B9" s="1009"/>
      <c r="C9" s="1009"/>
      <c r="D9" s="1009"/>
      <c r="E9" s="1009"/>
      <c r="F9" s="1009"/>
      <c r="G9" s="599"/>
      <c r="H9" s="599"/>
      <c r="I9" s="599"/>
    </row>
    <row r="10" spans="1:9" ht="30" customHeight="1">
      <c r="A10" s="1010" t="s">
        <v>782</v>
      </c>
      <c r="B10" s="1006"/>
      <c r="C10" s="1012" t="s">
        <v>7</v>
      </c>
      <c r="D10" s="1006"/>
      <c r="E10" s="1014" t="s">
        <v>367</v>
      </c>
      <c r="F10" s="1015"/>
      <c r="G10" s="599"/>
      <c r="H10" s="599"/>
      <c r="I10" s="599"/>
    </row>
    <row r="11" spans="1:9" s="600" customFormat="1" ht="12.75" customHeight="1">
      <c r="A11" s="1011"/>
      <c r="B11" s="1007"/>
      <c r="C11" s="1013" t="s">
        <v>439</v>
      </c>
      <c r="D11" s="1007"/>
      <c r="E11" s="1014" t="s">
        <v>440</v>
      </c>
      <c r="F11" s="1015"/>
      <c r="G11" s="597"/>
      <c r="H11" s="597"/>
      <c r="I11" s="597"/>
    </row>
    <row r="12" spans="1:9" s="600" customFormat="1" ht="12.75" customHeight="1">
      <c r="A12" s="606" t="s">
        <v>368</v>
      </c>
      <c r="B12" s="218"/>
      <c r="C12" s="217"/>
      <c r="D12" s="218">
        <v>2299926000</v>
      </c>
      <c r="E12" s="217"/>
      <c r="F12" s="607">
        <v>2447659196.4399996</v>
      </c>
      <c r="G12" s="601"/>
      <c r="H12" s="601"/>
      <c r="I12" s="601"/>
    </row>
    <row r="13" spans="1:9" ht="12.75" customHeight="1">
      <c r="A13" s="608" t="s">
        <v>369</v>
      </c>
      <c r="B13" s="221"/>
      <c r="C13" s="220"/>
      <c r="D13" s="221">
        <v>474615000</v>
      </c>
      <c r="E13" s="220"/>
      <c r="F13" s="609">
        <v>509648124.62999994</v>
      </c>
      <c r="G13" s="602"/>
      <c r="H13" s="602"/>
      <c r="I13" s="602"/>
    </row>
    <row r="14" spans="1:9" ht="12.75" customHeight="1">
      <c r="A14" s="610" t="s">
        <v>783</v>
      </c>
      <c r="B14" s="221"/>
      <c r="C14" s="220"/>
      <c r="D14" s="221">
        <v>304076000</v>
      </c>
      <c r="E14" s="220"/>
      <c r="F14" s="609">
        <v>331384964.97999996</v>
      </c>
      <c r="G14" s="602"/>
      <c r="H14" s="602"/>
      <c r="I14" s="602"/>
    </row>
    <row r="15" spans="1:9" ht="12.75" customHeight="1">
      <c r="A15" s="610" t="s">
        <v>784</v>
      </c>
      <c r="B15" s="221"/>
      <c r="C15" s="220"/>
      <c r="D15" s="221">
        <v>157870000</v>
      </c>
      <c r="E15" s="220"/>
      <c r="F15" s="609">
        <v>165316147.35999998</v>
      </c>
      <c r="G15" s="602"/>
      <c r="H15" s="602"/>
      <c r="I15" s="602"/>
    </row>
    <row r="16" spans="1:9" ht="12.75" customHeight="1">
      <c r="A16" s="610" t="s">
        <v>785</v>
      </c>
      <c r="B16" s="221"/>
      <c r="C16" s="220"/>
      <c r="D16" s="221">
        <v>12669000</v>
      </c>
      <c r="E16" s="220"/>
      <c r="F16" s="609">
        <v>12947012.289999999</v>
      </c>
      <c r="G16" s="602"/>
      <c r="H16" s="602"/>
      <c r="I16" s="602"/>
    </row>
    <row r="17" spans="1:9" ht="12.75" customHeight="1">
      <c r="A17" s="608" t="s">
        <v>370</v>
      </c>
      <c r="B17" s="221"/>
      <c r="C17" s="220"/>
      <c r="D17" s="221">
        <v>636045000</v>
      </c>
      <c r="E17" s="220"/>
      <c r="F17" s="609">
        <v>691769887.4599998</v>
      </c>
      <c r="G17" s="602"/>
      <c r="H17" s="602"/>
      <c r="I17" s="602"/>
    </row>
    <row r="18" spans="1:9" ht="12.75" customHeight="1">
      <c r="A18" s="610" t="s">
        <v>783</v>
      </c>
      <c r="B18" s="221"/>
      <c r="C18" s="220"/>
      <c r="D18" s="221">
        <v>636045000</v>
      </c>
      <c r="E18" s="220"/>
      <c r="F18" s="609">
        <v>691769887.4599998</v>
      </c>
      <c r="G18" s="602"/>
      <c r="H18" s="602"/>
      <c r="I18" s="602"/>
    </row>
    <row r="19" spans="1:9" ht="12.75" customHeight="1">
      <c r="A19" s="610" t="s">
        <v>784</v>
      </c>
      <c r="B19" s="221"/>
      <c r="C19" s="220"/>
      <c r="D19" s="221">
        <v>0</v>
      </c>
      <c r="E19" s="220"/>
      <c r="F19" s="609">
        <v>0</v>
      </c>
      <c r="G19" s="602"/>
      <c r="H19" s="602"/>
      <c r="I19" s="602"/>
    </row>
    <row r="20" spans="1:9" ht="12.75" customHeight="1">
      <c r="A20" s="610" t="s">
        <v>785</v>
      </c>
      <c r="B20" s="221"/>
      <c r="C20" s="220"/>
      <c r="D20" s="221">
        <v>0</v>
      </c>
      <c r="E20" s="220"/>
      <c r="F20" s="609">
        <v>0</v>
      </c>
      <c r="G20" s="602"/>
      <c r="H20" s="602"/>
      <c r="I20" s="602"/>
    </row>
    <row r="21" spans="1:9" ht="12.75" customHeight="1">
      <c r="A21" s="608" t="s">
        <v>371</v>
      </c>
      <c r="B21" s="221"/>
      <c r="C21" s="220"/>
      <c r="D21" s="221">
        <v>146280000</v>
      </c>
      <c r="E21" s="220"/>
      <c r="F21" s="609">
        <v>173438246.32999998</v>
      </c>
      <c r="G21" s="602"/>
      <c r="H21" s="602"/>
      <c r="I21" s="602"/>
    </row>
    <row r="22" spans="1:9" ht="12.75" customHeight="1">
      <c r="A22" s="610" t="s">
        <v>786</v>
      </c>
      <c r="B22" s="221"/>
      <c r="C22" s="220"/>
      <c r="D22" s="221">
        <v>8040000</v>
      </c>
      <c r="E22" s="220"/>
      <c r="F22" s="609">
        <v>8247009.4100000001</v>
      </c>
      <c r="G22" s="602"/>
      <c r="H22" s="602"/>
      <c r="I22" s="602"/>
    </row>
    <row r="23" spans="1:9" ht="12.75" customHeight="1">
      <c r="A23" s="610" t="s">
        <v>787</v>
      </c>
      <c r="B23" s="221"/>
      <c r="C23" s="220"/>
      <c r="D23" s="221">
        <v>138240000</v>
      </c>
      <c r="E23" s="220"/>
      <c r="F23" s="609">
        <v>165191236.91999999</v>
      </c>
      <c r="G23" s="602"/>
      <c r="H23" s="602"/>
      <c r="I23" s="602"/>
    </row>
    <row r="24" spans="1:9" ht="12.75" customHeight="1">
      <c r="A24" s="610" t="s">
        <v>788</v>
      </c>
      <c r="B24" s="221"/>
      <c r="C24" s="220"/>
      <c r="D24" s="221">
        <v>0</v>
      </c>
      <c r="E24" s="220"/>
      <c r="F24" s="609">
        <v>0</v>
      </c>
      <c r="G24" s="602"/>
      <c r="H24" s="602"/>
      <c r="I24" s="602"/>
    </row>
    <row r="25" spans="1:9" ht="12.75" customHeight="1">
      <c r="A25" s="608" t="s">
        <v>372</v>
      </c>
      <c r="B25" s="221"/>
      <c r="C25" s="220"/>
      <c r="D25" s="221">
        <v>0</v>
      </c>
      <c r="E25" s="220"/>
      <c r="F25" s="609">
        <v>0</v>
      </c>
      <c r="G25" s="602"/>
      <c r="H25" s="602"/>
      <c r="I25" s="602"/>
    </row>
    <row r="26" spans="1:9" ht="12.75" customHeight="1">
      <c r="A26" s="608" t="s">
        <v>373</v>
      </c>
      <c r="B26" s="221"/>
      <c r="C26" s="220"/>
      <c r="D26" s="221">
        <v>1042986000</v>
      </c>
      <c r="E26" s="220"/>
      <c r="F26" s="609">
        <v>1072802938.0200001</v>
      </c>
      <c r="G26" s="602"/>
      <c r="H26" s="602"/>
      <c r="I26" s="602"/>
    </row>
    <row r="27" spans="1:9" ht="12.75" customHeight="1">
      <c r="A27" s="610" t="s">
        <v>789</v>
      </c>
      <c r="B27" s="221"/>
      <c r="C27" s="220"/>
      <c r="D27" s="221">
        <v>93300000</v>
      </c>
      <c r="E27" s="220"/>
      <c r="F27" s="609">
        <v>122908429.02999999</v>
      </c>
      <c r="G27" s="602"/>
      <c r="H27" s="602"/>
      <c r="I27" s="602"/>
    </row>
    <row r="28" spans="1:9" ht="12.75" customHeight="1">
      <c r="A28" s="610" t="s">
        <v>790</v>
      </c>
      <c r="B28" s="221"/>
      <c r="C28" s="220"/>
      <c r="D28" s="221">
        <v>949646000</v>
      </c>
      <c r="E28" s="220"/>
      <c r="F28" s="609">
        <v>949656102.37000012</v>
      </c>
      <c r="G28" s="602"/>
      <c r="H28" s="602"/>
      <c r="I28" s="602"/>
    </row>
    <row r="29" spans="1:9" ht="12.75" customHeight="1">
      <c r="A29" s="610" t="s">
        <v>791</v>
      </c>
      <c r="B29" s="221"/>
      <c r="C29" s="220"/>
      <c r="D29" s="221">
        <v>40000</v>
      </c>
      <c r="E29" s="220"/>
      <c r="F29" s="609">
        <v>238406.62000000477</v>
      </c>
      <c r="G29" s="602"/>
      <c r="H29" s="602"/>
      <c r="I29" s="602"/>
    </row>
    <row r="30" spans="1:9" ht="12.75" customHeight="1">
      <c r="A30" s="606" t="s">
        <v>374</v>
      </c>
      <c r="B30" s="218"/>
      <c r="C30" s="217"/>
      <c r="D30" s="218">
        <v>0</v>
      </c>
      <c r="E30" s="217"/>
      <c r="F30" s="607">
        <v>10246000</v>
      </c>
      <c r="G30" s="602"/>
      <c r="H30" s="602"/>
      <c r="I30" s="602"/>
    </row>
    <row r="31" spans="1:9" ht="12.75" customHeight="1">
      <c r="A31" s="611" t="s">
        <v>792</v>
      </c>
      <c r="B31" s="221"/>
      <c r="C31" s="220"/>
      <c r="D31" s="221">
        <v>0</v>
      </c>
      <c r="E31" s="220"/>
      <c r="F31" s="609">
        <v>10246000</v>
      </c>
      <c r="G31" s="602"/>
      <c r="H31" s="602"/>
      <c r="I31" s="602"/>
    </row>
    <row r="32" spans="1:9" ht="12.75" customHeight="1">
      <c r="A32" s="611" t="s">
        <v>793</v>
      </c>
      <c r="B32" s="221"/>
      <c r="C32" s="220"/>
      <c r="D32" s="221">
        <v>0</v>
      </c>
      <c r="E32" s="220"/>
      <c r="F32" s="609">
        <v>0</v>
      </c>
      <c r="G32" s="602"/>
      <c r="H32" s="602"/>
      <c r="I32" s="602"/>
    </row>
    <row r="33" spans="1:9" ht="12.75" customHeight="1">
      <c r="A33" s="612" t="s">
        <v>794</v>
      </c>
      <c r="B33" s="223"/>
      <c r="C33" s="222"/>
      <c r="D33" s="223">
        <v>0</v>
      </c>
      <c r="E33" s="222"/>
      <c r="F33" s="613">
        <v>0</v>
      </c>
      <c r="G33" s="602"/>
      <c r="H33" s="602"/>
      <c r="I33" s="602"/>
    </row>
    <row r="34" spans="1:9" ht="12.75" customHeight="1">
      <c r="A34" s="614" t="s">
        <v>795</v>
      </c>
      <c r="B34" s="225"/>
      <c r="C34" s="224"/>
      <c r="D34" s="225">
        <v>1350280000</v>
      </c>
      <c r="E34" s="224"/>
      <c r="F34" s="615">
        <v>1508249094.0699995</v>
      </c>
      <c r="G34" s="602"/>
      <c r="H34" s="602"/>
      <c r="I34" s="602"/>
    </row>
    <row r="35" spans="1:9" ht="12.75" customHeight="1">
      <c r="G35" s="602"/>
      <c r="H35" s="602"/>
      <c r="I35" s="602"/>
    </row>
    <row r="36" spans="1:9" ht="20.25" customHeight="1">
      <c r="A36" s="1018" t="s">
        <v>796</v>
      </c>
      <c r="B36" s="1021" t="s">
        <v>375</v>
      </c>
      <c r="C36" s="616" t="s">
        <v>376</v>
      </c>
      <c r="D36" s="616" t="s">
        <v>377</v>
      </c>
      <c r="E36" s="616" t="s">
        <v>797</v>
      </c>
      <c r="F36" s="617" t="s">
        <v>378</v>
      </c>
      <c r="G36" s="602"/>
      <c r="H36" s="602"/>
      <c r="I36" s="602"/>
    </row>
    <row r="37" spans="1:9" ht="12.75" customHeight="1">
      <c r="A37" s="1019"/>
      <c r="B37" s="1022"/>
      <c r="C37" s="618" t="s">
        <v>478</v>
      </c>
      <c r="D37" s="618" t="s">
        <v>478</v>
      </c>
      <c r="E37" s="618" t="s">
        <v>478</v>
      </c>
      <c r="F37" s="619" t="s">
        <v>798</v>
      </c>
      <c r="G37" s="602"/>
      <c r="H37" s="602"/>
      <c r="I37" s="602"/>
    </row>
    <row r="38" spans="1:9" ht="12.75" customHeight="1">
      <c r="A38" s="1020"/>
      <c r="B38" s="620" t="s">
        <v>593</v>
      </c>
      <c r="C38" s="620" t="s">
        <v>490</v>
      </c>
      <c r="D38" s="620" t="s">
        <v>491</v>
      </c>
      <c r="E38" s="620" t="s">
        <v>556</v>
      </c>
      <c r="F38" s="621" t="s">
        <v>492</v>
      </c>
      <c r="G38" s="602"/>
      <c r="H38" s="602"/>
      <c r="I38" s="602"/>
    </row>
    <row r="39" spans="1:9" ht="12.75" customHeight="1">
      <c r="A39" s="257" t="s">
        <v>799</v>
      </c>
      <c r="B39" s="226">
        <v>2062262000</v>
      </c>
      <c r="C39" s="226">
        <v>1988145686.02</v>
      </c>
      <c r="D39" s="226">
        <v>1988145686.02</v>
      </c>
      <c r="E39" s="226">
        <v>1988145686.02</v>
      </c>
      <c r="F39" s="622">
        <v>2.9802322387695313E-8</v>
      </c>
      <c r="G39" s="602"/>
      <c r="H39" s="602"/>
      <c r="I39" s="602"/>
    </row>
    <row r="40" spans="1:9" s="600" customFormat="1" ht="12.75" customHeight="1">
      <c r="A40" s="257" t="s">
        <v>379</v>
      </c>
      <c r="B40" s="226">
        <v>1811124000</v>
      </c>
      <c r="C40" s="226">
        <v>1802130745.74</v>
      </c>
      <c r="D40" s="226">
        <v>1802130745.74</v>
      </c>
      <c r="E40" s="226">
        <v>1802130745.74</v>
      </c>
      <c r="F40" s="622">
        <v>0</v>
      </c>
      <c r="G40" s="601"/>
      <c r="H40" s="601"/>
      <c r="I40" s="601"/>
    </row>
    <row r="41" spans="1:9" ht="12.75" customHeight="1">
      <c r="A41" s="257" t="s">
        <v>800</v>
      </c>
      <c r="B41" s="226">
        <v>251138000</v>
      </c>
      <c r="C41" s="226">
        <v>186014940.28</v>
      </c>
      <c r="D41" s="226">
        <v>186014940.27999997</v>
      </c>
      <c r="E41" s="226">
        <v>186014940.27999997</v>
      </c>
      <c r="F41" s="622">
        <v>2.9802322387695313E-8</v>
      </c>
      <c r="G41" s="602"/>
      <c r="H41" s="602"/>
      <c r="I41" s="602"/>
    </row>
    <row r="42" spans="1:9" ht="12.75" customHeight="1">
      <c r="A42" s="257" t="s">
        <v>380</v>
      </c>
      <c r="B42" s="226">
        <v>11422000</v>
      </c>
      <c r="C42" s="226">
        <v>6809884.1000001132</v>
      </c>
      <c r="D42" s="226">
        <v>6788099.2600002289</v>
      </c>
      <c r="E42" s="226">
        <v>6788099.2600002289</v>
      </c>
      <c r="F42" s="622">
        <v>21784.839999884367</v>
      </c>
      <c r="G42" s="602"/>
      <c r="H42" s="602"/>
      <c r="I42" s="602"/>
    </row>
    <row r="43" spans="1:9" ht="12.75" customHeight="1">
      <c r="A43" s="257" t="s">
        <v>381</v>
      </c>
      <c r="B43" s="226">
        <v>1846000</v>
      </c>
      <c r="C43" s="226">
        <v>1581679.7600000002</v>
      </c>
      <c r="D43" s="226">
        <v>1581679.7600000002</v>
      </c>
      <c r="E43" s="226">
        <v>1581679.7600000002</v>
      </c>
      <c r="F43" s="622">
        <v>0</v>
      </c>
      <c r="G43" s="602"/>
      <c r="H43" s="602"/>
      <c r="I43" s="602"/>
    </row>
    <row r="44" spans="1:9" s="600" customFormat="1" ht="12.75" customHeight="1">
      <c r="A44" s="257" t="s">
        <v>382</v>
      </c>
      <c r="B44" s="226">
        <v>9576000</v>
      </c>
      <c r="C44" s="226">
        <v>5228204.3400001135</v>
      </c>
      <c r="D44" s="226">
        <v>5206419.5000002291</v>
      </c>
      <c r="E44" s="226">
        <v>5206419.5000002291</v>
      </c>
      <c r="F44" s="622">
        <v>21784.839999884367</v>
      </c>
      <c r="G44" s="601"/>
      <c r="H44" s="601"/>
      <c r="I44" s="601"/>
    </row>
    <row r="45" spans="1:9">
      <c r="A45" s="227" t="s">
        <v>801</v>
      </c>
      <c r="B45" s="623">
        <v>2073684000</v>
      </c>
      <c r="C45" s="623">
        <v>1994955570.1200001</v>
      </c>
      <c r="D45" s="623">
        <v>1994933785.2800002</v>
      </c>
      <c r="E45" s="623">
        <v>1994933785.2800002</v>
      </c>
      <c r="F45" s="248">
        <v>21784.839999914169</v>
      </c>
    </row>
    <row r="46" spans="1:9">
      <c r="A46" s="624"/>
      <c r="B46" s="625"/>
      <c r="C46" s="625"/>
      <c r="D46" s="625"/>
      <c r="E46" s="625"/>
      <c r="F46" s="626"/>
    </row>
    <row r="47" spans="1:9" ht="30" customHeight="1">
      <c r="A47" s="627" t="s">
        <v>802</v>
      </c>
      <c r="B47" s="746">
        <v>-723404000</v>
      </c>
      <c r="C47" s="746">
        <v>-486706476.05000067</v>
      </c>
      <c r="D47" s="746">
        <v>-486684691.21000075</v>
      </c>
      <c r="E47" s="746">
        <v>-486684691.21000075</v>
      </c>
      <c r="F47" s="747">
        <v>0</v>
      </c>
      <c r="G47" s="599"/>
      <c r="H47" s="599"/>
      <c r="I47" s="599"/>
    </row>
    <row r="48" spans="1:9" ht="30" customHeight="1">
      <c r="G48" s="605"/>
      <c r="H48" s="605"/>
      <c r="I48" s="605"/>
    </row>
    <row r="49" spans="1:9" ht="12.75" customHeight="1">
      <c r="A49" s="235" t="s">
        <v>803</v>
      </c>
      <c r="B49" s="236"/>
      <c r="C49" s="236"/>
      <c r="D49" s="236"/>
      <c r="E49" s="1014" t="s">
        <v>383</v>
      </c>
      <c r="F49" s="1023"/>
    </row>
    <row r="50" spans="1:9" ht="12.75" customHeight="1">
      <c r="A50" s="628" t="s">
        <v>384</v>
      </c>
      <c r="B50" s="229"/>
      <c r="C50" s="229"/>
      <c r="D50" s="229"/>
      <c r="E50" s="231"/>
      <c r="F50" s="232">
        <v>0</v>
      </c>
      <c r="G50" s="602"/>
      <c r="H50" s="602"/>
      <c r="I50" s="602"/>
    </row>
    <row r="51" spans="1:9" ht="12.75" customHeight="1">
      <c r="A51" s="233"/>
      <c r="B51" s="234"/>
      <c r="G51" s="602"/>
      <c r="H51" s="602"/>
      <c r="I51" s="602"/>
    </row>
    <row r="52" spans="1:9" ht="12.75" customHeight="1">
      <c r="A52" s="235" t="s">
        <v>804</v>
      </c>
      <c r="B52" s="236"/>
      <c r="C52" s="236"/>
      <c r="D52" s="237"/>
      <c r="E52" s="1014" t="s">
        <v>383</v>
      </c>
      <c r="F52" s="1023"/>
      <c r="G52" s="602"/>
      <c r="H52" s="602"/>
      <c r="I52" s="602"/>
    </row>
    <row r="53" spans="1:9" ht="12.75" customHeight="1">
      <c r="A53" s="628" t="s">
        <v>385</v>
      </c>
      <c r="B53" s="229"/>
      <c r="C53" s="229"/>
      <c r="D53" s="230"/>
      <c r="E53" s="231"/>
      <c r="F53" s="232">
        <v>226242000</v>
      </c>
      <c r="G53" s="602"/>
      <c r="H53" s="602"/>
      <c r="I53" s="602"/>
    </row>
    <row r="54" spans="1:9" ht="12.75" customHeight="1">
      <c r="A54" s="233"/>
      <c r="B54" s="234"/>
      <c r="G54" s="602"/>
      <c r="H54" s="602"/>
      <c r="I54" s="602"/>
    </row>
    <row r="55" spans="1:9" ht="12.75" customHeight="1">
      <c r="A55" s="236" t="s">
        <v>805</v>
      </c>
      <c r="B55" s="236"/>
      <c r="C55" s="236"/>
      <c r="D55" s="237"/>
      <c r="E55" s="1014" t="s">
        <v>386</v>
      </c>
      <c r="F55" s="1023"/>
      <c r="G55" s="602"/>
      <c r="H55" s="602"/>
      <c r="I55" s="602"/>
    </row>
    <row r="56" spans="1:9" ht="12.75" customHeight="1">
      <c r="A56" s="238" t="s">
        <v>387</v>
      </c>
      <c r="B56" s="238"/>
      <c r="C56" s="238"/>
      <c r="D56" s="239"/>
      <c r="F56" s="240">
        <v>0</v>
      </c>
      <c r="G56" s="602"/>
      <c r="H56" s="602"/>
      <c r="I56" s="602"/>
    </row>
    <row r="57" spans="1:9" ht="12.75" customHeight="1">
      <c r="A57" s="238" t="s">
        <v>388</v>
      </c>
      <c r="B57" s="238"/>
      <c r="C57" s="238"/>
      <c r="D57" s="239"/>
      <c r="F57" s="240">
        <v>928376650.09000003</v>
      </c>
      <c r="G57" s="602"/>
      <c r="H57" s="602"/>
      <c r="I57" s="602"/>
    </row>
    <row r="58" spans="1:9" ht="12.75" customHeight="1">
      <c r="A58" s="238" t="s">
        <v>389</v>
      </c>
      <c r="B58" s="238"/>
      <c r="C58" s="238"/>
      <c r="D58" s="239"/>
      <c r="F58" s="240">
        <v>0</v>
      </c>
      <c r="G58" s="602"/>
      <c r="H58" s="602"/>
      <c r="I58" s="602"/>
    </row>
    <row r="59" spans="1:9" ht="12.75" customHeight="1">
      <c r="A59" s="241" t="s">
        <v>390</v>
      </c>
      <c r="B59" s="241"/>
      <c r="C59" s="241"/>
      <c r="D59" s="629"/>
      <c r="E59" s="242"/>
      <c r="F59" s="630">
        <v>0</v>
      </c>
      <c r="G59" s="602"/>
      <c r="H59" s="602"/>
      <c r="I59" s="602"/>
    </row>
    <row r="60" spans="1:9" ht="12.75" customHeight="1">
      <c r="G60" s="602"/>
      <c r="H60" s="602"/>
      <c r="I60" s="602"/>
    </row>
    <row r="61" spans="1:9" ht="12.75" customHeight="1">
      <c r="A61" s="596" t="s">
        <v>391</v>
      </c>
      <c r="B61" s="596"/>
      <c r="C61" s="596"/>
      <c r="D61" s="596"/>
      <c r="E61" s="1024" t="s">
        <v>568</v>
      </c>
      <c r="F61" s="1025"/>
      <c r="G61" s="602"/>
      <c r="H61" s="602"/>
      <c r="I61" s="602"/>
    </row>
    <row r="62" spans="1:9" ht="12.75" customHeight="1">
      <c r="A62" s="243" t="s">
        <v>806</v>
      </c>
      <c r="B62" s="238"/>
      <c r="C62" s="238"/>
      <c r="D62" s="238"/>
      <c r="E62" s="631"/>
      <c r="F62" s="602">
        <v>751163348.47000062</v>
      </c>
      <c r="G62" s="602"/>
      <c r="H62" s="602"/>
      <c r="I62" s="602"/>
    </row>
    <row r="63" spans="1:9" ht="12.75" customHeight="1">
      <c r="A63" s="243" t="s">
        <v>807</v>
      </c>
      <c r="B63" s="238"/>
      <c r="C63" s="238"/>
      <c r="D63" s="238"/>
      <c r="E63" s="631"/>
      <c r="F63" s="602">
        <v>1280640058.3199983</v>
      </c>
      <c r="G63" s="602"/>
      <c r="H63" s="602"/>
      <c r="I63" s="602"/>
    </row>
    <row r="64" spans="1:9" ht="12.75" customHeight="1">
      <c r="A64" s="244" t="s">
        <v>808</v>
      </c>
      <c r="B64" s="241"/>
      <c r="C64" s="241"/>
      <c r="D64" s="241"/>
      <c r="E64" s="632"/>
      <c r="F64" s="633">
        <v>0</v>
      </c>
      <c r="G64" s="602"/>
      <c r="H64" s="602"/>
      <c r="I64" s="602"/>
    </row>
    <row r="65" spans="1:9" ht="12.75" customHeight="1">
      <c r="F65" s="246" t="s">
        <v>392</v>
      </c>
      <c r="G65" s="602"/>
      <c r="H65" s="602"/>
      <c r="I65" s="602"/>
    </row>
    <row r="66" spans="1:9" ht="12.75" customHeight="1">
      <c r="F66" s="246" t="s">
        <v>393</v>
      </c>
      <c r="G66" s="602"/>
      <c r="H66" s="602"/>
      <c r="I66" s="602"/>
    </row>
    <row r="67" spans="1:9">
      <c r="A67" s="1009" t="s">
        <v>809</v>
      </c>
      <c r="B67" s="1009"/>
      <c r="C67" s="1009"/>
      <c r="D67" s="1009"/>
      <c r="E67" s="1009"/>
      <c r="F67" s="1009"/>
    </row>
    <row r="68" spans="1:9">
      <c r="A68" s="1010" t="s">
        <v>810</v>
      </c>
      <c r="B68" s="1006"/>
      <c r="C68" s="1012" t="s">
        <v>7</v>
      </c>
      <c r="D68" s="1006"/>
      <c r="E68" s="1014" t="s">
        <v>367</v>
      </c>
      <c r="F68" s="1015"/>
    </row>
    <row r="69" spans="1:9" ht="30" customHeight="1">
      <c r="A69" s="1011"/>
      <c r="B69" s="1007"/>
      <c r="C69" s="1013" t="s">
        <v>439</v>
      </c>
      <c r="D69" s="1007"/>
      <c r="E69" s="1014" t="s">
        <v>440</v>
      </c>
      <c r="F69" s="1015"/>
      <c r="G69" s="599"/>
      <c r="H69" s="599"/>
      <c r="I69" s="599"/>
    </row>
    <row r="70" spans="1:9" ht="12.75" customHeight="1">
      <c r="A70" s="634" t="s">
        <v>394</v>
      </c>
      <c r="B70" s="635"/>
      <c r="C70" s="636"/>
      <c r="D70" s="635">
        <v>0</v>
      </c>
      <c r="E70" s="636"/>
      <c r="F70" s="637">
        <v>0</v>
      </c>
      <c r="G70" s="238"/>
      <c r="I70" s="603"/>
    </row>
    <row r="71" spans="1:9" ht="12.75" customHeight="1">
      <c r="A71" s="608" t="s">
        <v>369</v>
      </c>
      <c r="B71" s="221"/>
      <c r="C71" s="220"/>
      <c r="D71" s="221">
        <v>0</v>
      </c>
      <c r="E71" s="220"/>
      <c r="F71" s="609">
        <v>0</v>
      </c>
    </row>
    <row r="72" spans="1:9" ht="30" customHeight="1">
      <c r="A72" s="610" t="s">
        <v>783</v>
      </c>
      <c r="B72" s="221"/>
      <c r="C72" s="220"/>
      <c r="D72" s="221">
        <v>0</v>
      </c>
      <c r="E72" s="220"/>
      <c r="F72" s="609">
        <v>0</v>
      </c>
      <c r="G72" s="599"/>
      <c r="H72" s="599"/>
      <c r="I72" s="599"/>
    </row>
    <row r="73" spans="1:9" ht="12.75" customHeight="1">
      <c r="A73" s="610" t="s">
        <v>784</v>
      </c>
      <c r="B73" s="221"/>
      <c r="C73" s="220"/>
      <c r="D73" s="221">
        <v>0</v>
      </c>
      <c r="E73" s="220"/>
      <c r="F73" s="609">
        <v>0</v>
      </c>
      <c r="G73" s="238"/>
      <c r="I73" s="603"/>
    </row>
    <row r="74" spans="1:9" ht="12.75" customHeight="1">
      <c r="A74" s="610" t="s">
        <v>785</v>
      </c>
      <c r="B74" s="221"/>
      <c r="C74" s="220"/>
      <c r="D74" s="221">
        <v>0</v>
      </c>
      <c r="E74" s="220"/>
      <c r="F74" s="609">
        <v>0</v>
      </c>
    </row>
    <row r="75" spans="1:9" ht="30" customHeight="1">
      <c r="A75" s="608" t="s">
        <v>370</v>
      </c>
      <c r="B75" s="221"/>
      <c r="C75" s="220"/>
      <c r="D75" s="221">
        <v>0</v>
      </c>
      <c r="E75" s="220"/>
      <c r="F75" s="609">
        <v>0</v>
      </c>
      <c r="G75" s="599"/>
      <c r="H75" s="599"/>
      <c r="I75" s="599"/>
    </row>
    <row r="76" spans="1:9" ht="12.75" customHeight="1">
      <c r="A76" s="610" t="s">
        <v>783</v>
      </c>
      <c r="B76" s="221"/>
      <c r="C76" s="220"/>
      <c r="D76" s="221">
        <v>0</v>
      </c>
      <c r="E76" s="220"/>
      <c r="F76" s="609">
        <v>0</v>
      </c>
      <c r="G76" s="238"/>
      <c r="I76" s="602"/>
    </row>
    <row r="77" spans="1:9" ht="12.75" customHeight="1">
      <c r="A77" s="610" t="s">
        <v>784</v>
      </c>
      <c r="B77" s="221"/>
      <c r="C77" s="220"/>
      <c r="D77" s="221">
        <v>0</v>
      </c>
      <c r="E77" s="220"/>
      <c r="F77" s="609">
        <v>0</v>
      </c>
      <c r="G77" s="238"/>
      <c r="I77" s="602"/>
    </row>
    <row r="78" spans="1:9" ht="12.75" customHeight="1">
      <c r="A78" s="610" t="s">
        <v>785</v>
      </c>
      <c r="B78" s="221"/>
      <c r="C78" s="220"/>
      <c r="D78" s="221">
        <v>0</v>
      </c>
      <c r="E78" s="220"/>
      <c r="F78" s="609">
        <v>0</v>
      </c>
      <c r="G78" s="238"/>
      <c r="I78" s="602"/>
    </row>
    <row r="79" spans="1:9" ht="12.75" customHeight="1">
      <c r="A79" s="608" t="s">
        <v>371</v>
      </c>
      <c r="B79" s="221"/>
      <c r="C79" s="220"/>
      <c r="D79" s="221">
        <v>0</v>
      </c>
      <c r="E79" s="220"/>
      <c r="F79" s="609">
        <v>0</v>
      </c>
      <c r="G79" s="238"/>
      <c r="I79" s="602"/>
    </row>
    <row r="80" spans="1:9" ht="12.75" customHeight="1">
      <c r="A80" s="610" t="s">
        <v>786</v>
      </c>
      <c r="B80" s="221"/>
      <c r="C80" s="220"/>
      <c r="D80" s="221">
        <v>0</v>
      </c>
      <c r="E80" s="220"/>
      <c r="F80" s="609">
        <v>0</v>
      </c>
      <c r="G80" s="238"/>
      <c r="I80" s="602"/>
    </row>
    <row r="81" spans="1:9">
      <c r="A81" s="610" t="s">
        <v>787</v>
      </c>
      <c r="B81" s="221"/>
      <c r="C81" s="220"/>
      <c r="D81" s="221">
        <v>0</v>
      </c>
      <c r="E81" s="220"/>
      <c r="F81" s="609">
        <v>0</v>
      </c>
    </row>
    <row r="82" spans="1:9" ht="30" customHeight="1">
      <c r="A82" s="610" t="s">
        <v>788</v>
      </c>
      <c r="B82" s="221"/>
      <c r="C82" s="220"/>
      <c r="D82" s="221">
        <v>0</v>
      </c>
      <c r="E82" s="220"/>
      <c r="F82" s="609">
        <v>0</v>
      </c>
      <c r="G82" s="599"/>
      <c r="H82" s="599"/>
      <c r="I82" s="599"/>
    </row>
    <row r="83" spans="1:9" ht="30" customHeight="1">
      <c r="A83" s="608" t="s">
        <v>372</v>
      </c>
      <c r="B83" s="221"/>
      <c r="C83" s="220"/>
      <c r="D83" s="221">
        <v>0</v>
      </c>
      <c r="E83" s="220"/>
      <c r="F83" s="609">
        <v>0</v>
      </c>
      <c r="G83" s="599"/>
      <c r="H83" s="605"/>
      <c r="I83" s="605"/>
    </row>
    <row r="84" spans="1:9" ht="12.75" customHeight="1">
      <c r="A84" s="608"/>
      <c r="B84" s="221"/>
      <c r="C84" s="220"/>
      <c r="D84" s="221">
        <v>0</v>
      </c>
      <c r="E84" s="220"/>
      <c r="F84" s="609">
        <v>0</v>
      </c>
      <c r="G84" s="238"/>
      <c r="H84" s="602"/>
      <c r="I84" s="602"/>
    </row>
    <row r="85" spans="1:9" ht="12.75" customHeight="1">
      <c r="A85" s="608" t="s">
        <v>373</v>
      </c>
      <c r="B85" s="221"/>
      <c r="C85" s="220"/>
      <c r="D85" s="221">
        <v>0</v>
      </c>
      <c r="E85" s="220"/>
      <c r="F85" s="609">
        <v>0</v>
      </c>
      <c r="G85" s="238"/>
      <c r="H85" s="602"/>
      <c r="I85" s="602"/>
    </row>
    <row r="86" spans="1:9" ht="12.75" customHeight="1">
      <c r="A86" s="610" t="s">
        <v>789</v>
      </c>
      <c r="B86" s="221"/>
      <c r="C86" s="220"/>
      <c r="D86" s="221">
        <v>0</v>
      </c>
      <c r="E86" s="220"/>
      <c r="F86" s="609">
        <v>0</v>
      </c>
      <c r="G86" s="238"/>
      <c r="H86" s="602"/>
      <c r="I86" s="602"/>
    </row>
    <row r="87" spans="1:9" ht="12.75" customHeight="1">
      <c r="A87" s="610" t="s">
        <v>791</v>
      </c>
      <c r="B87" s="221"/>
      <c r="C87" s="220"/>
      <c r="D87" s="221">
        <v>0</v>
      </c>
      <c r="E87" s="220"/>
      <c r="F87" s="609">
        <v>0</v>
      </c>
      <c r="G87" s="238"/>
      <c r="H87" s="602"/>
      <c r="I87" s="602"/>
    </row>
    <row r="88" spans="1:9">
      <c r="A88" s="606" t="s">
        <v>811</v>
      </c>
      <c r="B88" s="218"/>
      <c r="C88" s="217"/>
      <c r="D88" s="218">
        <v>0</v>
      </c>
      <c r="E88" s="217"/>
      <c r="F88" s="607">
        <v>0</v>
      </c>
      <c r="I88" s="246"/>
    </row>
    <row r="89" spans="1:9">
      <c r="A89" s="611" t="s">
        <v>792</v>
      </c>
      <c r="B89" s="221"/>
      <c r="C89" s="220"/>
      <c r="D89" s="221">
        <v>0</v>
      </c>
      <c r="E89" s="220"/>
      <c r="F89" s="609">
        <v>0</v>
      </c>
      <c r="I89" s="246"/>
    </row>
    <row r="90" spans="1:9">
      <c r="A90" s="611" t="s">
        <v>793</v>
      </c>
      <c r="B90" s="221"/>
      <c r="C90" s="220"/>
      <c r="D90" s="221">
        <v>0</v>
      </c>
      <c r="E90" s="220"/>
      <c r="F90" s="609">
        <v>0</v>
      </c>
      <c r="G90" s="600"/>
      <c r="H90" s="600"/>
      <c r="I90" s="600"/>
    </row>
    <row r="91" spans="1:9" ht="30" customHeight="1">
      <c r="A91" s="612" t="s">
        <v>794</v>
      </c>
      <c r="B91" s="223"/>
      <c r="C91" s="222"/>
      <c r="D91" s="223">
        <v>0</v>
      </c>
      <c r="E91" s="222"/>
      <c r="F91" s="613">
        <v>0</v>
      </c>
      <c r="G91" s="599"/>
      <c r="H91" s="599"/>
      <c r="I91" s="599"/>
    </row>
    <row r="92" spans="1:9" ht="30" customHeight="1">
      <c r="A92" s="614" t="s">
        <v>812</v>
      </c>
      <c r="B92" s="225"/>
      <c r="C92" s="224"/>
      <c r="D92" s="225">
        <v>0</v>
      </c>
      <c r="E92" s="224"/>
      <c r="F92" s="615">
        <v>0</v>
      </c>
      <c r="G92" s="599"/>
      <c r="H92" s="599"/>
      <c r="I92" s="599"/>
    </row>
    <row r="93" spans="1:9" ht="12.75" customHeight="1">
      <c r="G93" s="602"/>
      <c r="I93" s="602"/>
    </row>
    <row r="94" spans="1:9" ht="36" customHeight="1">
      <c r="A94" s="1018" t="s">
        <v>813</v>
      </c>
      <c r="B94" s="1021" t="s">
        <v>375</v>
      </c>
      <c r="C94" s="616" t="s">
        <v>376</v>
      </c>
      <c r="D94" s="616" t="s">
        <v>377</v>
      </c>
      <c r="E94" s="616" t="s">
        <v>797</v>
      </c>
      <c r="F94" s="617" t="s">
        <v>378</v>
      </c>
      <c r="G94" s="602"/>
      <c r="I94" s="602"/>
    </row>
    <row r="95" spans="1:9" ht="12.75" customHeight="1">
      <c r="A95" s="1019"/>
      <c r="B95" s="1022"/>
      <c r="C95" s="618" t="s">
        <v>478</v>
      </c>
      <c r="D95" s="618" t="s">
        <v>478</v>
      </c>
      <c r="E95" s="618" t="s">
        <v>478</v>
      </c>
      <c r="F95" s="619" t="s">
        <v>798</v>
      </c>
      <c r="G95" s="602"/>
      <c r="I95" s="602"/>
    </row>
    <row r="96" spans="1:9" ht="12.75" customHeight="1">
      <c r="A96" s="1020"/>
      <c r="B96" s="620" t="s">
        <v>593</v>
      </c>
      <c r="C96" s="620" t="s">
        <v>490</v>
      </c>
      <c r="D96" s="620" t="s">
        <v>491</v>
      </c>
      <c r="E96" s="620" t="s">
        <v>556</v>
      </c>
      <c r="F96" s="621" t="s">
        <v>492</v>
      </c>
      <c r="G96" s="602"/>
      <c r="I96" s="602"/>
    </row>
    <row r="97" spans="1:9" ht="12.75" customHeight="1">
      <c r="A97" s="257" t="s">
        <v>799</v>
      </c>
      <c r="B97" s="226">
        <v>0</v>
      </c>
      <c r="C97" s="226">
        <v>0</v>
      </c>
      <c r="D97" s="226">
        <v>0</v>
      </c>
      <c r="E97" s="226">
        <v>0</v>
      </c>
      <c r="F97" s="622">
        <v>0</v>
      </c>
      <c r="G97" s="602"/>
      <c r="I97" s="602"/>
    </row>
    <row r="98" spans="1:9" ht="12.75" customHeight="1">
      <c r="A98" s="257" t="s">
        <v>379</v>
      </c>
      <c r="B98" s="226">
        <v>0</v>
      </c>
      <c r="C98" s="226">
        <v>0</v>
      </c>
      <c r="D98" s="226">
        <v>0</v>
      </c>
      <c r="E98" s="226">
        <v>0</v>
      </c>
      <c r="F98" s="622">
        <v>0</v>
      </c>
      <c r="G98" s="602"/>
      <c r="I98" s="602"/>
    </row>
    <row r="99" spans="1:9" ht="12.75" customHeight="1">
      <c r="A99" s="257" t="s">
        <v>800</v>
      </c>
      <c r="B99" s="226">
        <v>0</v>
      </c>
      <c r="C99" s="226">
        <v>0</v>
      </c>
      <c r="D99" s="226">
        <v>0</v>
      </c>
      <c r="E99" s="226">
        <v>0</v>
      </c>
      <c r="F99" s="622">
        <v>0</v>
      </c>
      <c r="G99" s="602"/>
      <c r="I99" s="602"/>
    </row>
    <row r="100" spans="1:9" ht="12.75" customHeight="1">
      <c r="A100" s="257" t="s">
        <v>380</v>
      </c>
      <c r="B100" s="226">
        <v>0</v>
      </c>
      <c r="C100" s="226">
        <v>0</v>
      </c>
      <c r="D100" s="226">
        <v>0</v>
      </c>
      <c r="E100" s="226">
        <v>0</v>
      </c>
      <c r="F100" s="622">
        <v>0</v>
      </c>
      <c r="G100" s="602"/>
      <c r="I100" s="602"/>
    </row>
    <row r="101" spans="1:9" ht="12.75" customHeight="1">
      <c r="A101" s="638" t="s">
        <v>814</v>
      </c>
      <c r="B101" s="226">
        <v>0</v>
      </c>
      <c r="C101" s="226">
        <v>0</v>
      </c>
      <c r="D101" s="226">
        <v>0</v>
      </c>
      <c r="E101" s="226">
        <v>0</v>
      </c>
      <c r="F101" s="622">
        <v>0</v>
      </c>
      <c r="G101" s="602"/>
      <c r="I101" s="602"/>
    </row>
    <row r="102" spans="1:9" ht="12.75" customHeight="1">
      <c r="A102" s="638" t="s">
        <v>815</v>
      </c>
      <c r="B102" s="226">
        <v>0</v>
      </c>
      <c r="C102" s="226">
        <v>0</v>
      </c>
      <c r="D102" s="226">
        <v>0</v>
      </c>
      <c r="E102" s="226">
        <v>0</v>
      </c>
      <c r="F102" s="622">
        <v>0</v>
      </c>
      <c r="G102" s="602"/>
      <c r="I102" s="602"/>
    </row>
    <row r="103" spans="1:9" ht="12.75" customHeight="1">
      <c r="A103" s="227" t="s">
        <v>816</v>
      </c>
      <c r="B103" s="623">
        <v>0</v>
      </c>
      <c r="C103" s="623">
        <v>0</v>
      </c>
      <c r="D103" s="623">
        <v>0</v>
      </c>
      <c r="E103" s="623">
        <v>0</v>
      </c>
      <c r="F103" s="248">
        <v>0</v>
      </c>
      <c r="G103" s="602"/>
      <c r="I103" s="602"/>
    </row>
    <row r="104" spans="1:9" ht="12.75" customHeight="1">
      <c r="A104" s="624"/>
      <c r="B104" s="625"/>
      <c r="C104" s="625"/>
      <c r="D104" s="625"/>
      <c r="E104" s="625"/>
      <c r="F104" s="626"/>
      <c r="G104" s="602"/>
      <c r="I104" s="602"/>
    </row>
    <row r="105" spans="1:9" ht="12.75" customHeight="1">
      <c r="A105" s="627" t="s">
        <v>817</v>
      </c>
      <c r="B105" s="228">
        <v>0</v>
      </c>
      <c r="C105" s="228">
        <v>0</v>
      </c>
      <c r="D105" s="228">
        <v>0</v>
      </c>
      <c r="E105" s="228">
        <v>0</v>
      </c>
      <c r="F105" s="745"/>
      <c r="G105" s="602"/>
      <c r="I105" s="602"/>
    </row>
    <row r="106" spans="1:9" ht="12.75" customHeight="1">
      <c r="G106" s="602"/>
      <c r="I106" s="602"/>
    </row>
    <row r="107" spans="1:9" ht="12.75" customHeight="1">
      <c r="A107" s="235" t="s">
        <v>818</v>
      </c>
      <c r="B107" s="236"/>
      <c r="C107" s="236"/>
      <c r="D107" s="236"/>
      <c r="E107" s="1015" t="s">
        <v>386</v>
      </c>
      <c r="F107" s="1023"/>
      <c r="G107" s="602"/>
      <c r="I107" s="602"/>
    </row>
    <row r="108" spans="1:9" ht="12.75" customHeight="1">
      <c r="A108" s="251" t="s">
        <v>395</v>
      </c>
      <c r="B108" s="238"/>
      <c r="C108" s="238"/>
      <c r="D108" s="238"/>
      <c r="F108" s="240">
        <v>0</v>
      </c>
      <c r="G108" s="602"/>
      <c r="I108" s="602"/>
    </row>
    <row r="109" spans="1:9" ht="12.75" customHeight="1">
      <c r="A109" s="252" t="s">
        <v>396</v>
      </c>
      <c r="B109" s="253"/>
      <c r="C109" s="253"/>
      <c r="D109" s="253"/>
      <c r="E109" s="242"/>
      <c r="F109" s="630">
        <v>0</v>
      </c>
      <c r="G109" s="602"/>
      <c r="I109" s="602"/>
    </row>
    <row r="110" spans="1:9" ht="12.75" customHeight="1">
      <c r="A110" s="238"/>
      <c r="B110" s="238"/>
      <c r="C110" s="238"/>
      <c r="D110" s="238"/>
      <c r="E110" s="238"/>
      <c r="F110" s="238"/>
      <c r="G110" s="602"/>
      <c r="I110" s="602"/>
    </row>
    <row r="111" spans="1:9" ht="12.75" customHeight="1">
      <c r="A111" s="1009" t="s">
        <v>819</v>
      </c>
      <c r="B111" s="1009"/>
      <c r="C111" s="1009"/>
      <c r="D111" s="1009"/>
      <c r="E111" s="1009"/>
      <c r="F111" s="1009"/>
      <c r="G111" s="602"/>
      <c r="I111" s="602"/>
    </row>
    <row r="112" spans="1:9" ht="12.75" customHeight="1">
      <c r="A112" s="1010" t="s">
        <v>397</v>
      </c>
      <c r="B112" s="1006"/>
      <c r="C112" s="1012" t="s">
        <v>7</v>
      </c>
      <c r="D112" s="1006"/>
      <c r="E112" s="1014" t="s">
        <v>367</v>
      </c>
      <c r="F112" s="1015"/>
      <c r="G112" s="602"/>
      <c r="I112" s="602"/>
    </row>
    <row r="113" spans="1:9" ht="12.75" customHeight="1">
      <c r="A113" s="1011"/>
      <c r="B113" s="1007"/>
      <c r="C113" s="1013"/>
      <c r="D113" s="1007"/>
      <c r="E113" s="1014" t="s">
        <v>440</v>
      </c>
      <c r="F113" s="1015"/>
      <c r="G113" s="602"/>
      <c r="I113" s="602"/>
    </row>
    <row r="114" spans="1:9" ht="12.75" customHeight="1">
      <c r="A114" s="639" t="s">
        <v>19</v>
      </c>
      <c r="B114" s="640"/>
      <c r="C114" s="254"/>
      <c r="D114" s="255">
        <v>44536000</v>
      </c>
      <c r="E114" s="254"/>
      <c r="F114" s="256">
        <v>45360434.269999996</v>
      </c>
      <c r="G114" s="602"/>
      <c r="I114" s="602"/>
    </row>
    <row r="115" spans="1:9" ht="12.75" customHeight="1">
      <c r="A115" s="233" t="s">
        <v>398</v>
      </c>
      <c r="B115" s="641"/>
      <c r="C115" s="254"/>
      <c r="D115" s="255">
        <v>0</v>
      </c>
      <c r="E115" s="254"/>
      <c r="F115" s="256">
        <v>0</v>
      </c>
      <c r="G115" s="602"/>
      <c r="I115" s="602"/>
    </row>
    <row r="116" spans="1:9" ht="12.75" customHeight="1">
      <c r="A116" s="642" t="s">
        <v>399</v>
      </c>
      <c r="B116" s="588"/>
      <c r="C116" s="258"/>
      <c r="D116" s="259">
        <v>44536000</v>
      </c>
      <c r="E116" s="258"/>
      <c r="F116" s="643">
        <v>45360434.269999996</v>
      </c>
      <c r="G116" s="602"/>
      <c r="I116" s="602"/>
    </row>
    <row r="117" spans="1:9" ht="12.75" customHeight="1">
      <c r="A117" s="238"/>
      <c r="B117" s="238"/>
      <c r="C117" s="238"/>
      <c r="D117" s="238"/>
      <c r="E117" s="238"/>
      <c r="F117" s="238"/>
      <c r="G117" s="602"/>
      <c r="I117" s="602"/>
    </row>
    <row r="118" spans="1:9" ht="22.5" customHeight="1">
      <c r="A118" s="1006" t="s">
        <v>400</v>
      </c>
      <c r="B118" s="616" t="s">
        <v>375</v>
      </c>
      <c r="C118" s="616" t="s">
        <v>376</v>
      </c>
      <c r="D118" s="616" t="s">
        <v>377</v>
      </c>
      <c r="E118" s="616" t="s">
        <v>87</v>
      </c>
      <c r="F118" s="617" t="s">
        <v>378</v>
      </c>
      <c r="G118" s="602"/>
      <c r="I118" s="602"/>
    </row>
    <row r="119" spans="1:9" ht="12.75" customHeight="1">
      <c r="A119" s="1007"/>
      <c r="B119" s="620" t="s">
        <v>593</v>
      </c>
      <c r="C119" s="620" t="s">
        <v>490</v>
      </c>
      <c r="D119" s="620" t="s">
        <v>491</v>
      </c>
      <c r="E119" s="620" t="s">
        <v>556</v>
      </c>
      <c r="F119" s="621" t="s">
        <v>492</v>
      </c>
      <c r="G119" s="602"/>
      <c r="I119" s="602"/>
    </row>
    <row r="120" spans="1:9" ht="12.75" customHeight="1">
      <c r="A120" s="257" t="s">
        <v>401</v>
      </c>
      <c r="B120" s="226">
        <v>37932000</v>
      </c>
      <c r="C120" s="226">
        <v>34767368.660000004</v>
      </c>
      <c r="D120" s="226">
        <v>32772226.890000004</v>
      </c>
      <c r="E120" s="226">
        <v>32757757.310000002</v>
      </c>
      <c r="F120" s="622">
        <v>1995141.7699999996</v>
      </c>
      <c r="G120" s="602"/>
      <c r="I120" s="602"/>
    </row>
    <row r="121" spans="1:9" ht="12.75" customHeight="1">
      <c r="A121" s="644" t="s">
        <v>820</v>
      </c>
      <c r="B121" s="226">
        <v>7204000</v>
      </c>
      <c r="C121" s="226">
        <v>6337651.4999999991</v>
      </c>
      <c r="D121" s="226">
        <v>6312646.5199999986</v>
      </c>
      <c r="E121" s="226">
        <v>6298176.9399999995</v>
      </c>
      <c r="F121" s="622">
        <v>25004.980000000447</v>
      </c>
      <c r="G121" s="602"/>
      <c r="I121" s="602"/>
    </row>
    <row r="122" spans="1:9" ht="12.75" customHeight="1">
      <c r="A122" s="645" t="s">
        <v>821</v>
      </c>
      <c r="B122" s="260">
        <v>30728000</v>
      </c>
      <c r="C122" s="260">
        <v>28429717.160000008</v>
      </c>
      <c r="D122" s="260">
        <v>26459580.370000005</v>
      </c>
      <c r="E122" s="260">
        <v>26459580.370000005</v>
      </c>
      <c r="F122" s="646">
        <v>1970136.7900000028</v>
      </c>
      <c r="G122" s="602"/>
      <c r="I122" s="602"/>
    </row>
    <row r="123" spans="1:9" ht="12.75" customHeight="1">
      <c r="A123" s="647" t="s">
        <v>402</v>
      </c>
      <c r="B123" s="245">
        <v>8064000</v>
      </c>
      <c r="C123" s="661">
        <v>7202117.2799999993</v>
      </c>
      <c r="D123" s="661">
        <v>7202117.2799999993</v>
      </c>
      <c r="E123" s="661">
        <v>7202117.2799999993</v>
      </c>
      <c r="F123" s="648">
        <v>0</v>
      </c>
      <c r="G123" s="602"/>
      <c r="I123" s="602"/>
    </row>
    <row r="124" spans="1:9" ht="12.75" customHeight="1">
      <c r="A124" s="250" t="s">
        <v>403</v>
      </c>
      <c r="B124" s="649">
        <v>45996000</v>
      </c>
      <c r="C124" s="660">
        <v>41969485.940000005</v>
      </c>
      <c r="D124" s="660">
        <v>39974344.170000002</v>
      </c>
      <c r="E124" s="660">
        <v>39959874.590000004</v>
      </c>
      <c r="F124" s="258">
        <v>3990283.5400000028</v>
      </c>
      <c r="G124" s="602"/>
      <c r="I124" s="602"/>
    </row>
    <row r="125" spans="1:9" ht="12.75" customHeight="1">
      <c r="A125" s="229"/>
      <c r="B125" s="650"/>
      <c r="C125" s="650"/>
      <c r="D125" s="650"/>
      <c r="E125" s="650"/>
      <c r="F125" s="650"/>
      <c r="G125" s="602"/>
      <c r="H125" s="602"/>
      <c r="I125" s="602"/>
    </row>
    <row r="126" spans="1:9">
      <c r="A126" s="250" t="s">
        <v>404</v>
      </c>
      <c r="B126" s="748">
        <v>-1460000</v>
      </c>
      <c r="C126" s="748">
        <v>3390948.3299999908</v>
      </c>
      <c r="D126" s="748">
        <v>5386090.099999994</v>
      </c>
      <c r="E126" s="748">
        <v>5400559.6799999923</v>
      </c>
      <c r="F126" s="749">
        <v>0</v>
      </c>
    </row>
    <row r="127" spans="1:9">
      <c r="A127" s="238"/>
      <c r="B127" s="602"/>
      <c r="C127" s="602"/>
      <c r="D127" s="602"/>
      <c r="E127" s="602"/>
      <c r="F127" s="602"/>
    </row>
    <row r="128" spans="1:9">
      <c r="A128" s="596" t="s">
        <v>908</v>
      </c>
      <c r="B128" s="596"/>
      <c r="C128" s="596"/>
      <c r="D128" s="596"/>
      <c r="E128" s="1016" t="s">
        <v>568</v>
      </c>
      <c r="F128" s="1017"/>
    </row>
    <row r="129" spans="1:9">
      <c r="A129" s="243" t="s">
        <v>806</v>
      </c>
      <c r="B129" s="238"/>
      <c r="C129" s="238"/>
      <c r="D129" s="238"/>
      <c r="E129" s="750"/>
      <c r="F129" s="602">
        <v>13138836.629999988</v>
      </c>
    </row>
    <row r="130" spans="1:9">
      <c r="A130" s="243" t="s">
        <v>807</v>
      </c>
      <c r="B130" s="238"/>
      <c r="C130" s="238"/>
      <c r="D130" s="238"/>
      <c r="E130" s="750"/>
      <c r="F130" s="602">
        <v>0</v>
      </c>
    </row>
    <row r="131" spans="1:9">
      <c r="A131" s="751" t="s">
        <v>808</v>
      </c>
      <c r="B131" s="752"/>
      <c r="C131" s="752"/>
      <c r="D131" s="752"/>
      <c r="E131" s="632"/>
      <c r="F131" s="753">
        <v>0</v>
      </c>
    </row>
    <row r="132" spans="1:9">
      <c r="A132" s="238"/>
      <c r="B132" s="602"/>
      <c r="C132" s="602"/>
      <c r="D132" s="602"/>
      <c r="E132" s="602"/>
      <c r="F132" s="602"/>
    </row>
    <row r="133" spans="1:9" ht="30" customHeight="1">
      <c r="A133" s="1009" t="s">
        <v>822</v>
      </c>
      <c r="B133" s="1009"/>
      <c r="C133" s="1009"/>
      <c r="D133" s="1009"/>
      <c r="E133" s="1009"/>
      <c r="F133" s="1009"/>
      <c r="G133" s="599"/>
      <c r="H133" s="599"/>
      <c r="I133" s="599"/>
    </row>
    <row r="134" spans="1:9" ht="30" customHeight="1">
      <c r="A134" s="1010" t="s">
        <v>397</v>
      </c>
      <c r="B134" s="1006"/>
      <c r="C134" s="1012" t="s">
        <v>7</v>
      </c>
      <c r="D134" s="1006"/>
      <c r="E134" s="1014" t="s">
        <v>367</v>
      </c>
      <c r="F134" s="1015"/>
      <c r="G134" s="599"/>
      <c r="H134" s="599"/>
      <c r="I134" s="599"/>
    </row>
    <row r="135" spans="1:9" ht="30" customHeight="1">
      <c r="A135" s="1011"/>
      <c r="B135" s="1007"/>
      <c r="C135" s="1013"/>
      <c r="D135" s="1007"/>
      <c r="E135" s="1014" t="s">
        <v>440</v>
      </c>
      <c r="F135" s="1015"/>
      <c r="G135" s="605"/>
      <c r="H135" s="605"/>
      <c r="I135" s="605"/>
    </row>
    <row r="136" spans="1:9" ht="12.75" customHeight="1">
      <c r="A136" s="639" t="s">
        <v>823</v>
      </c>
      <c r="B136" s="651"/>
      <c r="C136" s="652"/>
      <c r="D136" s="653">
        <v>0</v>
      </c>
      <c r="E136" s="652"/>
      <c r="F136" s="654">
        <v>0</v>
      </c>
      <c r="G136" s="602"/>
      <c r="H136" s="602"/>
      <c r="I136" s="602"/>
    </row>
    <row r="137" spans="1:9" ht="12.75" customHeight="1">
      <c r="A137" s="655" t="s">
        <v>824</v>
      </c>
      <c r="B137" s="656"/>
      <c r="C137" s="657"/>
      <c r="D137" s="658">
        <v>0</v>
      </c>
      <c r="E137" s="657"/>
      <c r="F137" s="659">
        <v>0</v>
      </c>
      <c r="G137" s="602"/>
      <c r="H137" s="602"/>
      <c r="I137" s="602"/>
    </row>
    <row r="138" spans="1:9" ht="12.75" customHeight="1">
      <c r="A138" s="642" t="s">
        <v>399</v>
      </c>
      <c r="B138" s="588"/>
      <c r="C138" s="258"/>
      <c r="D138" s="259">
        <v>0</v>
      </c>
      <c r="E138" s="258"/>
      <c r="F138" s="643">
        <v>0</v>
      </c>
      <c r="G138" s="602"/>
      <c r="H138" s="602"/>
      <c r="I138" s="602"/>
    </row>
    <row r="139" spans="1:9" ht="12.75" customHeight="1">
      <c r="A139" s="238"/>
      <c r="B139" s="238"/>
      <c r="C139" s="238"/>
      <c r="D139" s="238"/>
      <c r="E139" s="238"/>
      <c r="F139" s="238"/>
      <c r="G139" s="602"/>
      <c r="H139" s="602"/>
      <c r="I139" s="602"/>
    </row>
    <row r="140" spans="1:9" ht="21.75" customHeight="1">
      <c r="A140" s="1006" t="s">
        <v>400</v>
      </c>
      <c r="B140" s="616" t="s">
        <v>375</v>
      </c>
      <c r="C140" s="616" t="s">
        <v>376</v>
      </c>
      <c r="D140" s="616" t="s">
        <v>377</v>
      </c>
      <c r="E140" s="616" t="s">
        <v>87</v>
      </c>
      <c r="F140" s="617" t="s">
        <v>378</v>
      </c>
      <c r="G140" s="602"/>
      <c r="H140" s="602"/>
      <c r="I140" s="602"/>
    </row>
    <row r="141" spans="1:9" ht="12.75" customHeight="1">
      <c r="A141" s="1007"/>
      <c r="B141" s="620" t="s">
        <v>593</v>
      </c>
      <c r="C141" s="620" t="s">
        <v>490</v>
      </c>
      <c r="D141" s="620" t="s">
        <v>491</v>
      </c>
      <c r="E141" s="620" t="s">
        <v>556</v>
      </c>
      <c r="F141" s="621" t="s">
        <v>492</v>
      </c>
      <c r="G141" s="602"/>
      <c r="H141" s="602"/>
      <c r="I141" s="602"/>
    </row>
    <row r="142" spans="1:9" ht="12.75" customHeight="1">
      <c r="A142" s="247" t="s">
        <v>825</v>
      </c>
      <c r="B142" s="260">
        <v>0</v>
      </c>
      <c r="C142" s="260">
        <v>0</v>
      </c>
      <c r="D142" s="260">
        <v>0</v>
      </c>
      <c r="E142" s="260">
        <v>0</v>
      </c>
      <c r="F142" s="646">
        <v>0</v>
      </c>
      <c r="G142" s="602"/>
      <c r="H142" s="602"/>
      <c r="I142" s="602"/>
    </row>
    <row r="143" spans="1:9" ht="12.75" customHeight="1">
      <c r="A143" s="219" t="s">
        <v>826</v>
      </c>
      <c r="B143" s="249">
        <v>0</v>
      </c>
      <c r="C143" s="249">
        <v>0</v>
      </c>
      <c r="D143" s="249">
        <v>0</v>
      </c>
      <c r="E143" s="249">
        <v>0</v>
      </c>
      <c r="F143" s="220">
        <v>0</v>
      </c>
      <c r="G143" s="602"/>
      <c r="H143" s="602"/>
      <c r="I143" s="602"/>
    </row>
    <row r="144" spans="1:9" ht="12.75" customHeight="1">
      <c r="A144" s="647" t="s">
        <v>827</v>
      </c>
      <c r="B144" s="245">
        <v>0</v>
      </c>
      <c r="C144" s="260">
        <v>0</v>
      </c>
      <c r="D144" s="260">
        <v>0</v>
      </c>
      <c r="E144" s="260">
        <v>0</v>
      </c>
      <c r="F144" s="648">
        <v>0</v>
      </c>
      <c r="G144" s="602"/>
      <c r="H144" s="602"/>
      <c r="I144" s="602"/>
    </row>
    <row r="145" spans="1:9" ht="12.75" customHeight="1">
      <c r="A145" s="250" t="s">
        <v>403</v>
      </c>
      <c r="B145" s="649">
        <v>0</v>
      </c>
      <c r="C145" s="649">
        <v>0</v>
      </c>
      <c r="D145" s="649">
        <v>0</v>
      </c>
      <c r="E145" s="649">
        <v>0</v>
      </c>
      <c r="F145" s="258">
        <v>0</v>
      </c>
      <c r="G145" s="602"/>
      <c r="H145" s="602"/>
      <c r="I145" s="602"/>
    </row>
    <row r="146" spans="1:9" ht="12.75" customHeight="1">
      <c r="A146" s="229"/>
      <c r="B146" s="650"/>
      <c r="C146" s="650"/>
      <c r="D146" s="650"/>
      <c r="E146" s="650"/>
      <c r="F146" s="650"/>
      <c r="G146" s="602"/>
      <c r="H146" s="602"/>
      <c r="I146" s="602"/>
    </row>
    <row r="147" spans="1:9" ht="12.75" customHeight="1">
      <c r="A147" s="250" t="s">
        <v>404</v>
      </c>
      <c r="B147" s="649">
        <v>0</v>
      </c>
      <c r="C147" s="649">
        <v>0</v>
      </c>
      <c r="D147" s="649">
        <v>0</v>
      </c>
      <c r="E147" s="649">
        <v>0</v>
      </c>
      <c r="F147" s="258">
        <v>0</v>
      </c>
      <c r="G147" s="602"/>
      <c r="H147" s="602"/>
      <c r="I147" s="602"/>
    </row>
    <row r="148" spans="1:9" ht="12.75" customHeight="1">
      <c r="G148" s="602"/>
      <c r="H148" s="602"/>
      <c r="I148" s="602"/>
    </row>
    <row r="149" spans="1:9">
      <c r="A149" s="215" t="s">
        <v>323</v>
      </c>
    </row>
    <row r="150" spans="1:9" ht="30" customHeight="1">
      <c r="A150" s="1008" t="s">
        <v>1129</v>
      </c>
      <c r="B150" s="1008"/>
      <c r="C150" s="1008"/>
      <c r="D150" s="1008"/>
      <c r="E150" s="1008"/>
      <c r="F150" s="1008"/>
      <c r="G150" s="599"/>
      <c r="H150" s="599"/>
      <c r="I150" s="599"/>
    </row>
    <row r="151" spans="1:9" ht="24" customHeight="1">
      <c r="A151" s="1008" t="s">
        <v>1130</v>
      </c>
      <c r="B151" s="1008"/>
      <c r="C151" s="1008"/>
      <c r="D151" s="1008"/>
      <c r="E151" s="1008"/>
      <c r="F151" s="1008"/>
      <c r="G151" s="238"/>
      <c r="I151" s="602"/>
    </row>
    <row r="152" spans="1:9" ht="12.75" customHeight="1">
      <c r="A152" s="1008" t="s">
        <v>1131</v>
      </c>
      <c r="B152" s="1008"/>
      <c r="C152" s="1008"/>
      <c r="D152" s="1008"/>
      <c r="E152" s="1008"/>
      <c r="F152" s="1008"/>
      <c r="G152" s="238"/>
      <c r="I152" s="602"/>
    </row>
    <row r="153" spans="1:9" ht="12.75" customHeight="1">
      <c r="G153" s="238"/>
      <c r="I153" s="602"/>
    </row>
    <row r="154" spans="1:9" ht="12.75" customHeight="1">
      <c r="G154" s="238"/>
      <c r="I154" s="604"/>
    </row>
    <row r="155" spans="1:9" ht="12.75" customHeight="1">
      <c r="A155" s="215" t="s">
        <v>122</v>
      </c>
      <c r="G155" s="599"/>
      <c r="H155" s="599"/>
      <c r="I155" s="599"/>
    </row>
    <row r="156" spans="1:9">
      <c r="A156" s="215" t="s">
        <v>122</v>
      </c>
      <c r="G156" s="599"/>
      <c r="H156" s="599"/>
      <c r="I156" s="599"/>
    </row>
    <row r="157" spans="1:9" ht="12.75" customHeight="1">
      <c r="A157" s="215" t="s">
        <v>122</v>
      </c>
      <c r="G157" s="256"/>
      <c r="H157" s="256"/>
      <c r="I157" s="256"/>
    </row>
    <row r="158" spans="1:9" ht="12.75" customHeight="1">
      <c r="A158" s="215" t="s">
        <v>122</v>
      </c>
      <c r="G158" s="256"/>
      <c r="H158" s="256"/>
      <c r="I158" s="256"/>
    </row>
    <row r="159" spans="1:9" ht="12.75" customHeight="1">
      <c r="G159" s="602"/>
      <c r="H159" s="602"/>
      <c r="I159" s="602"/>
    </row>
    <row r="160" spans="1:9" ht="12.75" customHeight="1">
      <c r="G160" s="238"/>
      <c r="I160" s="604"/>
    </row>
    <row r="161" spans="5:9" ht="12.75" customHeight="1">
      <c r="G161" s="599"/>
      <c r="H161" s="599"/>
      <c r="I161" s="599"/>
    </row>
    <row r="162" spans="5:9">
      <c r="E162" s="153"/>
      <c r="F162" s="603"/>
    </row>
  </sheetData>
  <mergeCells count="43">
    <mergeCell ref="A8:F8"/>
    <mergeCell ref="A1:F1"/>
    <mergeCell ref="A2:F2"/>
    <mergeCell ref="A3:F3"/>
    <mergeCell ref="A4:F4"/>
    <mergeCell ref="A5:F5"/>
    <mergeCell ref="E61:F61"/>
    <mergeCell ref="A67:F67"/>
    <mergeCell ref="A9:F9"/>
    <mergeCell ref="A10:B11"/>
    <mergeCell ref="C10:D10"/>
    <mergeCell ref="E10:F10"/>
    <mergeCell ref="C11:D11"/>
    <mergeCell ref="E11:F11"/>
    <mergeCell ref="A36:A38"/>
    <mergeCell ref="B36:B37"/>
    <mergeCell ref="E49:F49"/>
    <mergeCell ref="E52:F52"/>
    <mergeCell ref="E55:F55"/>
    <mergeCell ref="A68:B69"/>
    <mergeCell ref="C68:D68"/>
    <mergeCell ref="E68:F68"/>
    <mergeCell ref="C69:D69"/>
    <mergeCell ref="E69:F69"/>
    <mergeCell ref="A94:A96"/>
    <mergeCell ref="B94:B95"/>
    <mergeCell ref="E107:F107"/>
    <mergeCell ref="A111:F111"/>
    <mergeCell ref="A112:B113"/>
    <mergeCell ref="C112:D113"/>
    <mergeCell ref="E112:F112"/>
    <mergeCell ref="E113:F113"/>
    <mergeCell ref="A140:A141"/>
    <mergeCell ref="A150:F150"/>
    <mergeCell ref="A151:F151"/>
    <mergeCell ref="A152:F152"/>
    <mergeCell ref="A118:A119"/>
    <mergeCell ref="A133:F133"/>
    <mergeCell ref="A134:B135"/>
    <mergeCell ref="C134:D135"/>
    <mergeCell ref="E134:F134"/>
    <mergeCell ref="E135:F135"/>
    <mergeCell ref="E128:F128"/>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F9334-9027-4976-847B-8BB5ACDDF25F}">
  <sheetPr codeName="Planilha5"/>
  <dimension ref="A1:I160"/>
  <sheetViews>
    <sheetView workbookViewId="0">
      <selection sqref="A1:H1"/>
    </sheetView>
  </sheetViews>
  <sheetFormatPr defaultRowHeight="11.25"/>
  <cols>
    <col min="1" max="1" width="61.5703125" style="2" customWidth="1"/>
    <col min="2" max="6" width="15.7109375" style="2" customWidth="1"/>
    <col min="7" max="7" width="16.5703125" style="2" customWidth="1"/>
    <col min="8" max="8" width="15.7109375" style="2" customWidth="1"/>
    <col min="9" max="9" width="19.7109375" style="26" customWidth="1"/>
    <col min="10" max="16384" width="9.140625" style="2"/>
  </cols>
  <sheetData>
    <row r="1" spans="1:9">
      <c r="A1" s="975" t="s">
        <v>0</v>
      </c>
      <c r="B1" s="975"/>
      <c r="C1" s="975"/>
      <c r="D1" s="975"/>
      <c r="E1" s="975"/>
      <c r="F1" s="975"/>
      <c r="G1" s="975"/>
      <c r="H1" s="975"/>
    </row>
    <row r="2" spans="1:9">
      <c r="A2" s="976" t="s">
        <v>1</v>
      </c>
      <c r="B2" s="976"/>
      <c r="C2" s="976"/>
      <c r="D2" s="976"/>
      <c r="E2" s="976"/>
      <c r="F2" s="976"/>
      <c r="G2" s="976"/>
      <c r="H2" s="976"/>
    </row>
    <row r="3" spans="1:9">
      <c r="A3" s="975" t="s">
        <v>405</v>
      </c>
      <c r="B3" s="975"/>
      <c r="C3" s="975"/>
      <c r="D3" s="975"/>
      <c r="E3" s="975"/>
      <c r="F3" s="975"/>
      <c r="G3" s="975"/>
      <c r="H3" s="975"/>
    </row>
    <row r="4" spans="1:9">
      <c r="A4" s="976" t="s">
        <v>406</v>
      </c>
      <c r="B4" s="976"/>
      <c r="C4" s="976"/>
      <c r="D4" s="976"/>
      <c r="E4" s="976"/>
      <c r="F4" s="976"/>
      <c r="G4" s="976"/>
      <c r="H4" s="976"/>
      <c r="I4" s="2"/>
    </row>
    <row r="5" spans="1:9">
      <c r="A5" s="976" t="s">
        <v>1108</v>
      </c>
      <c r="B5" s="976"/>
      <c r="C5" s="976"/>
      <c r="D5" s="976"/>
      <c r="E5" s="976"/>
      <c r="F5" s="976"/>
      <c r="G5" s="976"/>
      <c r="H5" s="976"/>
      <c r="I5" s="2"/>
    </row>
    <row r="6" spans="1:9">
      <c r="A6" s="9"/>
      <c r="B6" s="9"/>
      <c r="C6" s="261"/>
      <c r="D6" s="9"/>
      <c r="E6" s="9"/>
      <c r="F6" s="9"/>
      <c r="G6" s="9"/>
      <c r="H6" s="9"/>
      <c r="I6" s="2"/>
    </row>
    <row r="7" spans="1:9" ht="19.5" customHeight="1">
      <c r="A7" s="2" t="s">
        <v>407</v>
      </c>
      <c r="C7" s="62"/>
      <c r="E7" s="62"/>
      <c r="H7" s="769">
        <v>0</v>
      </c>
      <c r="I7" s="2"/>
    </row>
    <row r="8" spans="1:9" ht="19.5" customHeight="1">
      <c r="A8" s="1055" t="s">
        <v>408</v>
      </c>
      <c r="B8" s="1055"/>
      <c r="C8" s="1055"/>
      <c r="D8" s="1055"/>
      <c r="E8" s="1055"/>
      <c r="F8" s="1055"/>
      <c r="G8" s="1055"/>
      <c r="H8" s="1055"/>
      <c r="I8" s="2"/>
    </row>
    <row r="9" spans="1:9" ht="30.75" customHeight="1">
      <c r="A9" s="1040" t="s">
        <v>409</v>
      </c>
      <c r="B9" s="262"/>
      <c r="C9" s="1041" t="s">
        <v>410</v>
      </c>
      <c r="D9" s="1042"/>
      <c r="E9" s="1043"/>
      <c r="F9" s="1047" t="s">
        <v>1132</v>
      </c>
      <c r="G9" s="990"/>
      <c r="H9" s="990"/>
      <c r="I9" s="2"/>
    </row>
    <row r="10" spans="1:9" ht="25.5" customHeight="1">
      <c r="A10" s="1040"/>
      <c r="B10" s="770"/>
      <c r="C10" s="1044"/>
      <c r="D10" s="1045"/>
      <c r="E10" s="1046"/>
      <c r="F10" s="1048" t="s">
        <v>8</v>
      </c>
      <c r="G10" s="1049"/>
      <c r="H10" s="1049"/>
      <c r="I10" s="2"/>
    </row>
    <row r="11" spans="1:9">
      <c r="A11" s="10" t="s">
        <v>914</v>
      </c>
      <c r="C11" s="264"/>
      <c r="E11" s="265">
        <v>10927688547.389999</v>
      </c>
      <c r="H11" s="59">
        <v>11659797749.129993</v>
      </c>
      <c r="I11" s="2"/>
    </row>
    <row r="12" spans="1:9">
      <c r="A12" s="200" t="s">
        <v>411</v>
      </c>
      <c r="C12" s="392"/>
      <c r="E12" s="667">
        <v>5035324000</v>
      </c>
      <c r="H12" s="59">
        <v>5481317466.9099913</v>
      </c>
      <c r="I12" s="2"/>
    </row>
    <row r="13" spans="1:9">
      <c r="A13" s="266" t="s">
        <v>74</v>
      </c>
      <c r="C13" s="392"/>
      <c r="E13" s="666">
        <v>1393486000</v>
      </c>
      <c r="H13" s="3">
        <v>1531686144.2500005</v>
      </c>
      <c r="I13" s="2"/>
    </row>
    <row r="14" spans="1:9">
      <c r="A14" s="266" t="s">
        <v>76</v>
      </c>
      <c r="C14" s="392"/>
      <c r="E14" s="666">
        <v>2185140000</v>
      </c>
      <c r="H14" s="3">
        <v>2356684203.920001</v>
      </c>
      <c r="I14" s="2"/>
    </row>
    <row r="15" spans="1:9">
      <c r="A15" s="266" t="s">
        <v>75</v>
      </c>
      <c r="C15" s="392"/>
      <c r="E15" s="666">
        <v>526644000</v>
      </c>
      <c r="H15" s="3">
        <v>608007519.68999994</v>
      </c>
      <c r="I15" s="2"/>
    </row>
    <row r="16" spans="1:9">
      <c r="A16" s="266" t="s">
        <v>338</v>
      </c>
      <c r="C16" s="392"/>
      <c r="E16" s="666">
        <v>652000000</v>
      </c>
      <c r="H16" s="3">
        <v>685686098.53000021</v>
      </c>
      <c r="I16" s="2"/>
    </row>
    <row r="17" spans="1:9">
      <c r="A17" s="266" t="s">
        <v>412</v>
      </c>
      <c r="C17" s="392"/>
      <c r="E17" s="666">
        <v>278054000</v>
      </c>
      <c r="H17" s="3">
        <v>299253500.51998997</v>
      </c>
      <c r="I17" s="2"/>
    </row>
    <row r="18" spans="1:9">
      <c r="A18" s="200" t="s">
        <v>340</v>
      </c>
      <c r="C18" s="392"/>
      <c r="E18" s="667">
        <v>140000000</v>
      </c>
      <c r="H18" s="59">
        <v>154143977.67000031</v>
      </c>
      <c r="I18" s="2"/>
    </row>
    <row r="19" spans="1:9">
      <c r="A19" s="200" t="s">
        <v>341</v>
      </c>
      <c r="C19" s="392"/>
      <c r="E19" s="667">
        <v>466562408.20999992</v>
      </c>
      <c r="H19" s="59">
        <v>543506495.12000024</v>
      </c>
      <c r="I19" s="2"/>
    </row>
    <row r="20" spans="1:9">
      <c r="A20" s="267" t="s">
        <v>413</v>
      </c>
      <c r="C20" s="392"/>
      <c r="E20" s="666">
        <v>435709408.20999992</v>
      </c>
      <c r="H20" s="26">
        <v>504103727.66000009</v>
      </c>
      <c r="I20" s="2"/>
    </row>
    <row r="21" spans="1:9">
      <c r="A21" s="267" t="s">
        <v>31</v>
      </c>
      <c r="C21" s="392"/>
      <c r="E21" s="666">
        <v>30853000</v>
      </c>
      <c r="H21" s="26">
        <v>39402767.460000128</v>
      </c>
      <c r="I21" s="2"/>
    </row>
    <row r="22" spans="1:9">
      <c r="A22" s="200" t="s">
        <v>36</v>
      </c>
      <c r="C22" s="392"/>
      <c r="E22" s="667">
        <v>4737411819.8600006</v>
      </c>
      <c r="H22" s="59">
        <v>5008609384.9700022</v>
      </c>
      <c r="I22" s="2"/>
    </row>
    <row r="23" spans="1:9">
      <c r="A23" s="266" t="s">
        <v>414</v>
      </c>
      <c r="C23" s="392"/>
      <c r="E23" s="670">
        <v>504600000</v>
      </c>
      <c r="F23" s="152"/>
      <c r="G23" s="152"/>
      <c r="H23" s="3">
        <v>557100425.25999999</v>
      </c>
      <c r="I23" s="2"/>
    </row>
    <row r="24" spans="1:9">
      <c r="A24" s="266" t="s">
        <v>415</v>
      </c>
      <c r="C24" s="392"/>
      <c r="E24" s="666">
        <v>732800000</v>
      </c>
      <c r="H24" s="3">
        <v>841683323.97000003</v>
      </c>
      <c r="I24" s="2"/>
    </row>
    <row r="25" spans="1:9">
      <c r="A25" s="266" t="s">
        <v>416</v>
      </c>
      <c r="C25" s="392"/>
      <c r="E25" s="666">
        <v>657600000</v>
      </c>
      <c r="H25" s="3">
        <v>666280860.38999999</v>
      </c>
      <c r="I25" s="2"/>
    </row>
    <row r="26" spans="1:9">
      <c r="A26" s="266" t="s">
        <v>417</v>
      </c>
      <c r="C26" s="392"/>
      <c r="E26" s="666">
        <v>594000</v>
      </c>
      <c r="H26" s="3">
        <v>1197592.5000000002</v>
      </c>
      <c r="I26" s="2"/>
    </row>
    <row r="27" spans="1:9">
      <c r="A27" s="266" t="s">
        <v>418</v>
      </c>
      <c r="C27" s="392"/>
      <c r="E27" s="666">
        <v>7360000</v>
      </c>
      <c r="H27" s="3">
        <v>12724513.239999998</v>
      </c>
      <c r="I27" s="2"/>
    </row>
    <row r="28" spans="1:9">
      <c r="A28" s="266" t="s">
        <v>419</v>
      </c>
      <c r="C28" s="392"/>
      <c r="E28" s="666">
        <v>988301000</v>
      </c>
      <c r="H28" s="3">
        <v>998510739.04999995</v>
      </c>
      <c r="I28" s="2"/>
    </row>
    <row r="29" spans="1:9">
      <c r="A29" s="266" t="s">
        <v>420</v>
      </c>
      <c r="C29" s="392"/>
      <c r="E29" s="670">
        <v>1846156819.8600006</v>
      </c>
      <c r="F29" s="152"/>
      <c r="G29" s="152"/>
      <c r="H29" s="3">
        <v>1931111930.5600023</v>
      </c>
      <c r="I29" s="2"/>
    </row>
    <row r="30" spans="1:9">
      <c r="A30" s="200" t="s">
        <v>46</v>
      </c>
      <c r="C30" s="392"/>
      <c r="E30" s="667">
        <v>548390319.31999993</v>
      </c>
      <c r="H30" s="59">
        <v>472220424.45999968</v>
      </c>
      <c r="I30" s="2"/>
    </row>
    <row r="31" spans="1:9">
      <c r="A31" s="267" t="s">
        <v>421</v>
      </c>
      <c r="B31" s="152"/>
      <c r="C31" s="773"/>
      <c r="D31" s="152"/>
      <c r="E31" s="670">
        <v>0</v>
      </c>
      <c r="F31" s="152"/>
      <c r="G31" s="152"/>
      <c r="H31" s="153">
        <v>0</v>
      </c>
      <c r="I31" s="2"/>
    </row>
    <row r="32" spans="1:9">
      <c r="A32" s="266" t="s">
        <v>422</v>
      </c>
      <c r="C32" s="392"/>
      <c r="E32" s="666">
        <v>548390319.31999993</v>
      </c>
      <c r="H32" s="26">
        <v>472220424.45999968</v>
      </c>
      <c r="I32" s="2"/>
    </row>
    <row r="33" spans="1:9">
      <c r="A33" s="29"/>
      <c r="C33" s="392"/>
      <c r="E33" s="666">
        <v>0</v>
      </c>
      <c r="H33" s="26">
        <v>0</v>
      </c>
      <c r="I33" s="2"/>
    </row>
    <row r="34" spans="1:9">
      <c r="A34" s="29" t="s">
        <v>915</v>
      </c>
      <c r="C34" s="392"/>
      <c r="E34" s="667">
        <v>10491979139.18</v>
      </c>
      <c r="G34" s="29"/>
      <c r="H34" s="59">
        <v>11155694021.469994</v>
      </c>
      <c r="I34" s="2"/>
    </row>
    <row r="35" spans="1:9">
      <c r="A35" s="29" t="s">
        <v>916</v>
      </c>
      <c r="C35" s="392"/>
      <c r="E35" s="667">
        <v>2205982000</v>
      </c>
      <c r="G35" s="29"/>
      <c r="H35" s="59">
        <v>2326813652.5900002</v>
      </c>
      <c r="I35" s="2"/>
    </row>
    <row r="36" spans="1:9">
      <c r="A36" s="29" t="s">
        <v>917</v>
      </c>
      <c r="C36" s="392"/>
      <c r="E36" s="667">
        <v>138480000</v>
      </c>
      <c r="G36" s="29"/>
      <c r="H36" s="59">
        <v>166205978.11999997</v>
      </c>
      <c r="I36" s="2"/>
    </row>
    <row r="37" spans="1:9">
      <c r="A37" s="29"/>
      <c r="C37" s="392"/>
      <c r="E37" s="666">
        <v>0</v>
      </c>
      <c r="H37" s="26">
        <v>0</v>
      </c>
      <c r="I37" s="2"/>
    </row>
    <row r="38" spans="1:9">
      <c r="A38" s="34" t="s">
        <v>918</v>
      </c>
      <c r="C38" s="392"/>
      <c r="E38" s="667">
        <v>755977760.71000004</v>
      </c>
      <c r="H38" s="59">
        <v>455530928.37</v>
      </c>
      <c r="I38" s="2"/>
    </row>
    <row r="39" spans="1:9">
      <c r="A39" s="202" t="s">
        <v>919</v>
      </c>
      <c r="C39" s="392"/>
      <c r="E39" s="666">
        <v>494979488.29000002</v>
      </c>
      <c r="H39" s="26">
        <v>304676778.54000002</v>
      </c>
      <c r="I39" s="2"/>
    </row>
    <row r="40" spans="1:9">
      <c r="A40" s="202" t="s">
        <v>920</v>
      </c>
      <c r="C40" s="392"/>
      <c r="E40" s="666">
        <v>0</v>
      </c>
      <c r="H40" s="26">
        <v>0</v>
      </c>
      <c r="I40" s="2"/>
    </row>
    <row r="41" spans="1:9">
      <c r="A41" s="202" t="s">
        <v>51</v>
      </c>
      <c r="C41" s="392"/>
      <c r="E41" s="666">
        <v>0</v>
      </c>
      <c r="H41" s="26">
        <v>903000</v>
      </c>
      <c r="I41" s="2"/>
    </row>
    <row r="42" spans="1:9">
      <c r="A42" s="268" t="s">
        <v>921</v>
      </c>
      <c r="B42" s="152"/>
      <c r="C42" s="773"/>
      <c r="D42" s="152"/>
      <c r="E42" s="670">
        <v>0</v>
      </c>
      <c r="F42" s="152"/>
      <c r="G42" s="152"/>
      <c r="H42" s="153">
        <v>0</v>
      </c>
      <c r="I42" s="2"/>
    </row>
    <row r="43" spans="1:9">
      <c r="A43" s="268" t="s">
        <v>922</v>
      </c>
      <c r="B43" s="152"/>
      <c r="C43" s="773"/>
      <c r="D43" s="152"/>
      <c r="E43" s="670">
        <v>0</v>
      </c>
      <c r="F43" s="152"/>
      <c r="G43" s="152"/>
      <c r="H43" s="153">
        <v>0</v>
      </c>
      <c r="I43" s="2"/>
    </row>
    <row r="44" spans="1:9">
      <c r="A44" s="268" t="s">
        <v>423</v>
      </c>
      <c r="B44" s="152"/>
      <c r="C44" s="773"/>
      <c r="D44" s="152"/>
      <c r="E44" s="670">
        <v>0</v>
      </c>
      <c r="F44" s="152"/>
      <c r="G44" s="152"/>
      <c r="H44" s="153">
        <v>903000</v>
      </c>
      <c r="I44" s="2"/>
    </row>
    <row r="45" spans="1:9">
      <c r="A45" s="200" t="s">
        <v>56</v>
      </c>
      <c r="C45" s="392"/>
      <c r="E45" s="667">
        <v>181663706.78000003</v>
      </c>
      <c r="H45" s="59">
        <v>71138938.36999999</v>
      </c>
      <c r="I45" s="2"/>
    </row>
    <row r="46" spans="1:9">
      <c r="A46" s="266" t="s">
        <v>424</v>
      </c>
      <c r="C46" s="392"/>
      <c r="E46" s="670">
        <v>136635218.03</v>
      </c>
      <c r="F46" s="152"/>
      <c r="G46" s="152"/>
      <c r="H46" s="153">
        <v>27866377.670000002</v>
      </c>
      <c r="I46" s="2"/>
    </row>
    <row r="47" spans="1:9" s="29" customFormat="1">
      <c r="A47" s="266" t="s">
        <v>425</v>
      </c>
      <c r="B47" s="2"/>
      <c r="C47" s="392"/>
      <c r="D47" s="2"/>
      <c r="E47" s="666">
        <v>45028488.75000003</v>
      </c>
      <c r="F47" s="2"/>
      <c r="G47" s="2"/>
      <c r="H47" s="26">
        <v>43272560.699999988</v>
      </c>
    </row>
    <row r="48" spans="1:9">
      <c r="A48" s="200" t="s">
        <v>426</v>
      </c>
      <c r="B48" s="29"/>
      <c r="C48" s="774"/>
      <c r="D48" s="29"/>
      <c r="E48" s="667">
        <v>79334565.640000045</v>
      </c>
      <c r="F48" s="29"/>
      <c r="G48" s="29"/>
      <c r="H48" s="59">
        <v>78812211.459999979</v>
      </c>
      <c r="I48" s="2"/>
    </row>
    <row r="49" spans="1:9">
      <c r="A49" s="267" t="s">
        <v>923</v>
      </c>
      <c r="B49" s="152"/>
      <c r="C49" s="773"/>
      <c r="D49" s="152"/>
      <c r="E49" s="670">
        <v>0</v>
      </c>
      <c r="F49" s="152"/>
      <c r="G49" s="152"/>
      <c r="H49" s="153">
        <v>0</v>
      </c>
      <c r="I49" s="2"/>
    </row>
    <row r="50" spans="1:9">
      <c r="A50" s="267" t="s">
        <v>427</v>
      </c>
      <c r="B50" s="152"/>
      <c r="C50" s="773"/>
      <c r="D50" s="152"/>
      <c r="E50" s="670">
        <v>79334565.640000045</v>
      </c>
      <c r="F50" s="152"/>
      <c r="G50" s="152"/>
      <c r="H50" s="153">
        <v>78812211.459999979</v>
      </c>
      <c r="I50" s="2"/>
    </row>
    <row r="51" spans="1:9">
      <c r="A51" s="202"/>
      <c r="C51" s="392"/>
      <c r="E51" s="666">
        <v>0</v>
      </c>
      <c r="H51" s="26">
        <v>0</v>
      </c>
      <c r="I51" s="2"/>
    </row>
    <row r="52" spans="1:9">
      <c r="A52" s="29" t="s">
        <v>924</v>
      </c>
      <c r="B52" s="754"/>
      <c r="C52" s="392"/>
      <c r="E52" s="667">
        <v>260998272.42000002</v>
      </c>
      <c r="H52" s="59">
        <v>150854149.82999998</v>
      </c>
      <c r="I52" s="2"/>
    </row>
    <row r="53" spans="1:9" ht="25.5" customHeight="1">
      <c r="A53" s="29" t="s">
        <v>925</v>
      </c>
      <c r="C53" s="392"/>
      <c r="E53" s="667">
        <v>0</v>
      </c>
      <c r="F53" s="29"/>
      <c r="G53" s="29"/>
      <c r="H53" s="59">
        <v>10246000</v>
      </c>
      <c r="I53" s="2"/>
    </row>
    <row r="54" spans="1:9" s="276" customFormat="1" ht="9" customHeight="1">
      <c r="A54" s="29" t="s">
        <v>926</v>
      </c>
      <c r="B54" s="775"/>
      <c r="C54" s="776"/>
      <c r="D54" s="775"/>
      <c r="E54" s="675">
        <v>0</v>
      </c>
      <c r="F54" s="777"/>
      <c r="G54" s="777"/>
      <c r="H54" s="778">
        <v>0</v>
      </c>
    </row>
    <row r="55" spans="1:9" ht="21" customHeight="1">
      <c r="A55" s="270"/>
      <c r="C55" s="392"/>
      <c r="E55" s="666">
        <v>0</v>
      </c>
      <c r="H55" s="26">
        <v>0</v>
      </c>
      <c r="I55" s="2"/>
    </row>
    <row r="56" spans="1:9" ht="21" customHeight="1">
      <c r="A56" s="271" t="s">
        <v>927</v>
      </c>
      <c r="B56" s="272"/>
      <c r="C56" s="779"/>
      <c r="D56" s="272"/>
      <c r="E56" s="273">
        <v>12958959411.6</v>
      </c>
      <c r="F56" s="779"/>
      <c r="G56" s="272"/>
      <c r="H56" s="274">
        <v>13643607823.889994</v>
      </c>
      <c r="I56" s="2"/>
    </row>
    <row r="57" spans="1:9" ht="27.75" customHeight="1">
      <c r="A57" s="271" t="s">
        <v>928</v>
      </c>
      <c r="B57" s="272"/>
      <c r="C57" s="779"/>
      <c r="D57" s="272"/>
      <c r="E57" s="273">
        <v>10752977411.6</v>
      </c>
      <c r="F57" s="779"/>
      <c r="G57" s="272"/>
      <c r="H57" s="274">
        <v>11306548171.299994</v>
      </c>
      <c r="I57" s="2"/>
    </row>
    <row r="58" spans="1:9" ht="12.75">
      <c r="A58" s="275"/>
      <c r="B58" s="276"/>
      <c r="C58" s="277"/>
      <c r="D58" s="276"/>
      <c r="E58" s="278"/>
      <c r="F58" s="279"/>
      <c r="G58" s="278"/>
      <c r="H58" s="279"/>
      <c r="I58" s="2"/>
    </row>
    <row r="59" spans="1:9">
      <c r="A59" s="984" t="s">
        <v>428</v>
      </c>
      <c r="B59" s="1050" t="s">
        <v>82</v>
      </c>
      <c r="C59" s="1051" t="str">
        <f>F9</f>
        <v>Até o Bimestre / 2024</v>
      </c>
      <c r="D59" s="1052"/>
      <c r="E59" s="1052"/>
      <c r="F59" s="1052"/>
      <c r="G59" s="1052"/>
      <c r="H59" s="1052"/>
      <c r="I59" s="2"/>
    </row>
    <row r="60" spans="1:9" ht="18">
      <c r="A60" s="984"/>
      <c r="B60" s="1050"/>
      <c r="C60" s="1053" t="s">
        <v>83</v>
      </c>
      <c r="D60" s="1053" t="s">
        <v>85</v>
      </c>
      <c r="E60" s="764" t="s">
        <v>87</v>
      </c>
      <c r="F60" s="764" t="s">
        <v>929</v>
      </c>
      <c r="G60" s="1052" t="s">
        <v>429</v>
      </c>
      <c r="H60" s="1052"/>
      <c r="I60" s="2"/>
    </row>
    <row r="61" spans="1:9" ht="18">
      <c r="A61" s="984"/>
      <c r="B61" s="1050"/>
      <c r="C61" s="1054"/>
      <c r="D61" s="1054"/>
      <c r="E61" s="765" t="s">
        <v>930</v>
      </c>
      <c r="F61" s="765" t="s">
        <v>440</v>
      </c>
      <c r="G61" s="280" t="s">
        <v>430</v>
      </c>
      <c r="H61" s="780" t="s">
        <v>931</v>
      </c>
      <c r="I61" s="2"/>
    </row>
    <row r="62" spans="1:9">
      <c r="A62" s="11" t="s">
        <v>932</v>
      </c>
      <c r="B62" s="198">
        <v>10974617703.809999</v>
      </c>
      <c r="C62" s="198">
        <v>10552386126.279999</v>
      </c>
      <c r="D62" s="198">
        <v>9880498995.789999</v>
      </c>
      <c r="E62" s="198">
        <v>9835152357.1199989</v>
      </c>
      <c r="F62" s="180">
        <v>33396335.93999999</v>
      </c>
      <c r="G62" s="180">
        <v>741932228.7700001</v>
      </c>
      <c r="H62" s="781">
        <v>741462519.6500001</v>
      </c>
      <c r="I62" s="2"/>
    </row>
    <row r="63" spans="1:9">
      <c r="A63" s="782" t="s">
        <v>100</v>
      </c>
      <c r="B63" s="128">
        <v>4394484220.4100008</v>
      </c>
      <c r="C63" s="128">
        <v>4360259932.6399994</v>
      </c>
      <c r="D63" s="128">
        <v>4358840020.9699993</v>
      </c>
      <c r="E63" s="128">
        <v>4354516305.6300011</v>
      </c>
      <c r="F63" s="281">
        <v>6036756.3399999989</v>
      </c>
      <c r="G63" s="281">
        <v>2277526.23</v>
      </c>
      <c r="H63" s="726">
        <v>2277526.23</v>
      </c>
      <c r="I63" s="2"/>
    </row>
    <row r="64" spans="1:9">
      <c r="A64" s="782" t="s">
        <v>933</v>
      </c>
      <c r="B64" s="128">
        <v>101772044.15000001</v>
      </c>
      <c r="C64" s="128">
        <v>100921170.69000004</v>
      </c>
      <c r="D64" s="128">
        <v>100921170.69000003</v>
      </c>
      <c r="E64" s="128">
        <v>100750142.12000003</v>
      </c>
      <c r="F64" s="281">
        <v>248646.74</v>
      </c>
      <c r="G64" s="281">
        <v>0</v>
      </c>
      <c r="H64" s="726">
        <v>0</v>
      </c>
      <c r="I64" s="2"/>
    </row>
    <row r="65" spans="1:9">
      <c r="A65" s="782" t="s">
        <v>102</v>
      </c>
      <c r="B65" s="128">
        <v>6478361439.249999</v>
      </c>
      <c r="C65" s="128">
        <v>6091205022.9500008</v>
      </c>
      <c r="D65" s="128">
        <v>5420737804.1300001</v>
      </c>
      <c r="E65" s="128">
        <v>5379885909.3699989</v>
      </c>
      <c r="F65" s="281">
        <v>27110932.859999992</v>
      </c>
      <c r="G65" s="281">
        <v>739654702.54000008</v>
      </c>
      <c r="H65" s="726">
        <v>739184993.42000008</v>
      </c>
      <c r="I65" s="2"/>
    </row>
    <row r="66" spans="1:9">
      <c r="A66" s="783"/>
      <c r="B66" s="128">
        <v>0</v>
      </c>
      <c r="C66" s="128">
        <v>0</v>
      </c>
      <c r="D66" s="128">
        <v>0</v>
      </c>
      <c r="E66" s="128">
        <v>0</v>
      </c>
      <c r="F66" s="281">
        <v>0</v>
      </c>
      <c r="G66" s="281">
        <v>0</v>
      </c>
      <c r="H66" s="726">
        <v>0</v>
      </c>
      <c r="I66" s="2"/>
    </row>
    <row r="67" spans="1:9">
      <c r="A67" s="784" t="s">
        <v>934</v>
      </c>
      <c r="B67" s="118">
        <v>10872845659.66</v>
      </c>
      <c r="C67" s="118">
        <v>10451464955.589998</v>
      </c>
      <c r="D67" s="118">
        <v>9779577825.0999985</v>
      </c>
      <c r="E67" s="118">
        <v>9734402214.9999981</v>
      </c>
      <c r="F67" s="145">
        <v>33147689.199999992</v>
      </c>
      <c r="G67" s="145">
        <v>741932228.7700001</v>
      </c>
      <c r="H67" s="785">
        <v>741462519.6500001</v>
      </c>
      <c r="I67" s="2"/>
    </row>
    <row r="68" spans="1:9">
      <c r="A68" s="784" t="s">
        <v>935</v>
      </c>
      <c r="B68" s="118">
        <v>2111616000</v>
      </c>
      <c r="C68" s="118">
        <v>2029722938.7799995</v>
      </c>
      <c r="D68" s="118">
        <v>2027706012.1699991</v>
      </c>
      <c r="E68" s="118">
        <v>2027691542.5899992</v>
      </c>
      <c r="F68" s="145">
        <v>37364.089999999851</v>
      </c>
      <c r="G68" s="145">
        <v>3117040.6700000335</v>
      </c>
      <c r="H68" s="785">
        <v>3117040.6700000335</v>
      </c>
      <c r="I68" s="2"/>
    </row>
    <row r="69" spans="1:9">
      <c r="A69" s="784" t="s">
        <v>936</v>
      </c>
      <c r="B69" s="118">
        <v>0</v>
      </c>
      <c r="C69" s="118">
        <v>0</v>
      </c>
      <c r="D69" s="118">
        <v>0</v>
      </c>
      <c r="E69" s="118">
        <v>0</v>
      </c>
      <c r="F69" s="145">
        <v>0</v>
      </c>
      <c r="G69" s="145">
        <v>0</v>
      </c>
      <c r="H69" s="785">
        <v>0</v>
      </c>
      <c r="I69" s="2"/>
    </row>
    <row r="70" spans="1:9">
      <c r="A70" s="783"/>
      <c r="B70" s="128">
        <v>0</v>
      </c>
      <c r="C70" s="128">
        <v>0</v>
      </c>
      <c r="D70" s="128">
        <v>0</v>
      </c>
      <c r="E70" s="128">
        <v>0</v>
      </c>
      <c r="F70" s="281">
        <v>0</v>
      </c>
      <c r="G70" s="281">
        <v>0</v>
      </c>
      <c r="H70" s="726">
        <v>0</v>
      </c>
      <c r="I70" s="2"/>
    </row>
    <row r="71" spans="1:9">
      <c r="A71" s="786" t="s">
        <v>937</v>
      </c>
      <c r="B71" s="118">
        <v>2556677455.5400004</v>
      </c>
      <c r="C71" s="118">
        <v>1704222961.9599998</v>
      </c>
      <c r="D71" s="118">
        <v>917490954.0999999</v>
      </c>
      <c r="E71" s="118">
        <v>900534002.28999984</v>
      </c>
      <c r="F71" s="145">
        <v>10264145.460000001</v>
      </c>
      <c r="G71" s="145">
        <v>422176451.19999987</v>
      </c>
      <c r="H71" s="785">
        <v>414662363.65999985</v>
      </c>
      <c r="I71" s="2"/>
    </row>
    <row r="72" spans="1:9">
      <c r="A72" s="782" t="s">
        <v>104</v>
      </c>
      <c r="B72" s="128">
        <v>2045199596.6100004</v>
      </c>
      <c r="C72" s="128">
        <v>1331536424.8899999</v>
      </c>
      <c r="D72" s="128">
        <v>575786755.16000009</v>
      </c>
      <c r="E72" s="128">
        <v>562794071.72000003</v>
      </c>
      <c r="F72" s="281">
        <v>8613150.3200000003</v>
      </c>
      <c r="G72" s="281">
        <v>405499699.2899999</v>
      </c>
      <c r="H72" s="726">
        <v>397985611.74999988</v>
      </c>
      <c r="I72" s="2"/>
    </row>
    <row r="73" spans="1:9">
      <c r="A73" s="787" t="s">
        <v>105</v>
      </c>
      <c r="B73" s="118">
        <v>290882558.97000003</v>
      </c>
      <c r="C73" s="118">
        <v>155733976.91000003</v>
      </c>
      <c r="D73" s="118">
        <v>124852936.87</v>
      </c>
      <c r="E73" s="118">
        <v>122614828.28999999</v>
      </c>
      <c r="F73" s="145">
        <v>17775.27</v>
      </c>
      <c r="G73" s="145">
        <v>16412143.380000001</v>
      </c>
      <c r="H73" s="785">
        <v>16412143.380000003</v>
      </c>
      <c r="I73" s="2"/>
    </row>
    <row r="74" spans="1:9">
      <c r="A74" s="783" t="s">
        <v>938</v>
      </c>
      <c r="B74" s="281">
        <v>0</v>
      </c>
      <c r="C74" s="281">
        <v>0</v>
      </c>
      <c r="D74" s="281">
        <v>0</v>
      </c>
      <c r="E74" s="281">
        <v>0</v>
      </c>
      <c r="F74" s="281">
        <v>0</v>
      </c>
      <c r="G74" s="281">
        <v>0</v>
      </c>
      <c r="H74" s="726">
        <v>0</v>
      </c>
      <c r="I74" s="2"/>
    </row>
    <row r="75" spans="1:9">
      <c r="A75" s="783" t="s">
        <v>939</v>
      </c>
      <c r="B75" s="281">
        <v>0</v>
      </c>
      <c r="C75" s="281">
        <v>0</v>
      </c>
      <c r="D75" s="281">
        <v>0</v>
      </c>
      <c r="E75" s="281">
        <v>0</v>
      </c>
      <c r="F75" s="281">
        <v>0</v>
      </c>
      <c r="G75" s="281">
        <v>0</v>
      </c>
      <c r="H75" s="726">
        <v>0</v>
      </c>
      <c r="I75" s="2"/>
    </row>
    <row r="76" spans="1:9" ht="15" customHeight="1">
      <c r="A76" s="783" t="s">
        <v>940</v>
      </c>
      <c r="B76" s="281">
        <v>0</v>
      </c>
      <c r="C76" s="281">
        <v>0</v>
      </c>
      <c r="D76" s="281">
        <v>0</v>
      </c>
      <c r="E76" s="281">
        <v>0</v>
      </c>
      <c r="F76" s="281">
        <v>0</v>
      </c>
      <c r="G76" s="281">
        <v>0</v>
      </c>
      <c r="H76" s="726">
        <v>0</v>
      </c>
      <c r="I76" s="2"/>
    </row>
    <row r="77" spans="1:9" ht="15" customHeight="1">
      <c r="A77" s="783" t="s">
        <v>431</v>
      </c>
      <c r="B77" s="128">
        <v>290882558.97000003</v>
      </c>
      <c r="C77" s="128">
        <v>155733976.91000003</v>
      </c>
      <c r="D77" s="128">
        <v>124852936.87</v>
      </c>
      <c r="E77" s="128">
        <v>122614828.28999999</v>
      </c>
      <c r="F77" s="281">
        <v>17775.27</v>
      </c>
      <c r="G77" s="281">
        <v>16412143.380000001</v>
      </c>
      <c r="H77" s="726">
        <v>16412143.380000003</v>
      </c>
      <c r="I77" s="2"/>
    </row>
    <row r="78" spans="1:9" ht="15" customHeight="1">
      <c r="A78" s="782" t="s">
        <v>941</v>
      </c>
      <c r="B78" s="128">
        <v>220595299.95999998</v>
      </c>
      <c r="C78" s="128">
        <v>216952560.15999991</v>
      </c>
      <c r="D78" s="128">
        <v>216851262.06999987</v>
      </c>
      <c r="E78" s="128">
        <v>215125102.27999988</v>
      </c>
      <c r="F78" s="281">
        <v>1633219.87</v>
      </c>
      <c r="G78" s="281">
        <v>264608.53000000003</v>
      </c>
      <c r="H78" s="726">
        <v>264608.53000000003</v>
      </c>
      <c r="I78" s="2"/>
    </row>
    <row r="79" spans="1:9" s="152" customFormat="1" ht="12.75" customHeight="1">
      <c r="A79" s="782"/>
      <c r="B79" s="128">
        <v>0</v>
      </c>
      <c r="C79" s="128">
        <v>0</v>
      </c>
      <c r="D79" s="128">
        <v>0</v>
      </c>
      <c r="E79" s="128">
        <v>0</v>
      </c>
      <c r="F79" s="281">
        <v>0</v>
      </c>
      <c r="G79" s="281">
        <v>0</v>
      </c>
      <c r="H79" s="726">
        <v>0</v>
      </c>
    </row>
    <row r="80" spans="1:9" ht="15" customHeight="1">
      <c r="A80" s="788" t="s">
        <v>942</v>
      </c>
      <c r="B80" s="118">
        <v>2336082155.5800004</v>
      </c>
      <c r="C80" s="118">
        <v>1487270401.8</v>
      </c>
      <c r="D80" s="118">
        <v>700639692.02999997</v>
      </c>
      <c r="E80" s="118">
        <v>685408900.00999999</v>
      </c>
      <c r="F80" s="145">
        <v>8630925.5899999999</v>
      </c>
      <c r="G80" s="145">
        <v>421911842.6699999</v>
      </c>
      <c r="H80" s="785">
        <v>414397755.12999988</v>
      </c>
      <c r="I80" s="2"/>
    </row>
    <row r="81" spans="1:9" ht="16.5" customHeight="1">
      <c r="A81" s="782"/>
      <c r="B81" s="128">
        <v>0</v>
      </c>
      <c r="C81" s="128">
        <v>0</v>
      </c>
      <c r="D81" s="128">
        <v>0</v>
      </c>
      <c r="E81" s="128">
        <v>0</v>
      </c>
      <c r="F81" s="281">
        <v>0</v>
      </c>
      <c r="G81" s="281">
        <v>0</v>
      </c>
      <c r="H81" s="726">
        <v>0</v>
      </c>
      <c r="I81" s="2"/>
    </row>
    <row r="82" spans="1:9" ht="22.5" customHeight="1">
      <c r="A82" s="754" t="s">
        <v>943</v>
      </c>
      <c r="B82" s="128">
        <v>1805494.1200000048</v>
      </c>
      <c r="C82" s="281">
        <v>0</v>
      </c>
      <c r="D82" s="281">
        <v>0</v>
      </c>
      <c r="E82" s="281">
        <v>0</v>
      </c>
      <c r="F82" s="281">
        <v>0</v>
      </c>
      <c r="G82" s="281">
        <v>0</v>
      </c>
      <c r="H82" s="726">
        <v>0</v>
      </c>
      <c r="I82" s="2"/>
    </row>
    <row r="83" spans="1:9" ht="22.5" customHeight="1">
      <c r="A83" s="754"/>
      <c r="B83" s="128">
        <v>0</v>
      </c>
      <c r="C83" s="281">
        <v>0</v>
      </c>
      <c r="D83" s="281">
        <v>0</v>
      </c>
      <c r="E83" s="281">
        <v>0</v>
      </c>
      <c r="F83" s="281">
        <v>0</v>
      </c>
      <c r="G83" s="281">
        <v>0</v>
      </c>
      <c r="H83" s="726">
        <v>0</v>
      </c>
      <c r="I83" s="2"/>
    </row>
    <row r="84" spans="1:9">
      <c r="A84" s="788" t="s">
        <v>944</v>
      </c>
      <c r="B84" s="118">
        <v>150000</v>
      </c>
      <c r="C84" s="118">
        <v>5233.9900000002235</v>
      </c>
      <c r="D84" s="118">
        <v>5233.9900000002235</v>
      </c>
      <c r="E84" s="118">
        <v>5233.9900000002235</v>
      </c>
      <c r="F84" s="145">
        <v>0</v>
      </c>
      <c r="G84" s="145">
        <v>92124</v>
      </c>
      <c r="H84" s="785">
        <v>92124</v>
      </c>
      <c r="I84" s="2"/>
    </row>
    <row r="85" spans="1:9">
      <c r="A85" s="788" t="s">
        <v>945</v>
      </c>
      <c r="B85" s="118">
        <v>7914000</v>
      </c>
      <c r="C85" s="118">
        <v>7196883.2899999991</v>
      </c>
      <c r="D85" s="118">
        <v>7196883.2899999991</v>
      </c>
      <c r="E85" s="118">
        <v>7196883.2899999991</v>
      </c>
      <c r="F85" s="145">
        <v>0</v>
      </c>
      <c r="G85" s="145">
        <v>0</v>
      </c>
      <c r="H85" s="785">
        <v>0</v>
      </c>
      <c r="I85" s="2"/>
    </row>
    <row r="86" spans="1:9">
      <c r="A86" s="385"/>
      <c r="B86" s="140">
        <v>0</v>
      </c>
      <c r="C86" s="282">
        <v>0</v>
      </c>
      <c r="D86" s="282">
        <v>0</v>
      </c>
      <c r="E86" s="282">
        <v>0</v>
      </c>
      <c r="F86" s="282">
        <v>0</v>
      </c>
      <c r="G86" s="282">
        <v>0</v>
      </c>
      <c r="H86" s="789">
        <v>0</v>
      </c>
      <c r="I86" s="2"/>
    </row>
    <row r="87" spans="1:9">
      <c r="A87" s="161" t="s">
        <v>946</v>
      </c>
      <c r="B87" s="790">
        <v>15322499309.360001</v>
      </c>
      <c r="C87" s="790">
        <v>13968463530.159996</v>
      </c>
      <c r="D87" s="790">
        <v>12507928763.289997</v>
      </c>
      <c r="E87" s="790">
        <v>12447507891.589996</v>
      </c>
      <c r="F87" s="790">
        <v>41815978.879999995</v>
      </c>
      <c r="G87" s="791">
        <v>1167053236.1100001</v>
      </c>
      <c r="H87" s="274">
        <v>1159069439.45</v>
      </c>
      <c r="I87" s="2"/>
    </row>
    <row r="88" spans="1:9">
      <c r="A88" s="160" t="s">
        <v>947</v>
      </c>
      <c r="B88" s="274">
        <v>13210733309.360001</v>
      </c>
      <c r="C88" s="274">
        <v>11938735357.389997</v>
      </c>
      <c r="D88" s="274">
        <v>10480217517.129999</v>
      </c>
      <c r="E88" s="274">
        <v>10419811115.009998</v>
      </c>
      <c r="F88" s="274">
        <v>41778614.789999992</v>
      </c>
      <c r="G88" s="274">
        <v>1163844071.4400001</v>
      </c>
      <c r="H88" s="274">
        <v>1155860274.78</v>
      </c>
      <c r="I88" s="2"/>
    </row>
    <row r="89" spans="1:9">
      <c r="A89" s="283"/>
      <c r="B89" s="284"/>
      <c r="C89" s="284"/>
      <c r="D89" s="284"/>
      <c r="E89" s="284"/>
      <c r="F89" s="284"/>
      <c r="G89" s="284"/>
      <c r="H89" s="284"/>
    </row>
    <row r="90" spans="1:9">
      <c r="A90" s="160" t="s">
        <v>948</v>
      </c>
      <c r="B90" s="274"/>
      <c r="C90" s="274"/>
      <c r="D90" s="274"/>
      <c r="E90" s="274"/>
      <c r="F90" s="273"/>
      <c r="G90" s="791"/>
      <c r="H90" s="792">
        <v>-4785486.030002594</v>
      </c>
    </row>
    <row r="91" spans="1:9">
      <c r="A91" s="160" t="s">
        <v>949</v>
      </c>
      <c r="B91" s="274"/>
      <c r="C91" s="274"/>
      <c r="D91" s="274"/>
      <c r="E91" s="274"/>
      <c r="F91" s="274"/>
      <c r="G91" s="274"/>
      <c r="H91" s="792">
        <v>-310901833.28000641</v>
      </c>
    </row>
    <row r="92" spans="1:9">
      <c r="A92" s="37"/>
      <c r="B92" s="284"/>
      <c r="C92" s="284"/>
      <c r="D92" s="284"/>
      <c r="E92" s="285"/>
      <c r="F92" s="285"/>
      <c r="G92" s="285"/>
      <c r="H92" s="285"/>
    </row>
    <row r="93" spans="1:9" ht="20.25" customHeight="1">
      <c r="A93" s="1056" t="s">
        <v>432</v>
      </c>
      <c r="B93" s="1056"/>
      <c r="C93" s="1056"/>
      <c r="D93" s="1056"/>
      <c r="E93" s="1056"/>
      <c r="F93" s="1057"/>
      <c r="G93" s="1058" t="s">
        <v>433</v>
      </c>
      <c r="H93" s="1059"/>
    </row>
    <row r="94" spans="1:9">
      <c r="A94" s="1060" t="s">
        <v>1134</v>
      </c>
      <c r="B94" s="1060"/>
      <c r="C94" s="1060"/>
      <c r="D94" s="793"/>
      <c r="E94" s="793"/>
      <c r="F94" s="794"/>
      <c r="G94" s="795"/>
      <c r="H94" s="796">
        <v>-246171000</v>
      </c>
    </row>
    <row r="95" spans="1:9" ht="23.25" customHeight="1">
      <c r="A95" s="34"/>
      <c r="B95" s="34"/>
      <c r="C95" s="34"/>
      <c r="D95" s="286"/>
      <c r="E95" s="286"/>
      <c r="F95" s="286"/>
      <c r="G95" s="175"/>
      <c r="H95" s="175"/>
    </row>
    <row r="96" spans="1:9" ht="24" customHeight="1">
      <c r="A96" s="287"/>
      <c r="B96" s="288"/>
      <c r="C96" s="288"/>
      <c r="D96" s="289"/>
      <c r="E96" s="289"/>
      <c r="F96" s="290"/>
      <c r="G96" s="1061" t="str">
        <f>C59</f>
        <v>Até o Bimestre / 2024</v>
      </c>
      <c r="H96" s="1062"/>
    </row>
    <row r="97" spans="1:8">
      <c r="A97" s="1063" t="s">
        <v>434</v>
      </c>
      <c r="B97" s="1063"/>
      <c r="C97" s="1063"/>
      <c r="D97" s="1063"/>
      <c r="E97" s="1063"/>
      <c r="F97" s="1064"/>
      <c r="G97" s="1065" t="s">
        <v>435</v>
      </c>
      <c r="H97" s="1066"/>
    </row>
    <row r="98" spans="1:8" ht="25.5" customHeight="1">
      <c r="A98" s="797"/>
      <c r="B98" s="797"/>
      <c r="C98" s="797"/>
      <c r="D98" s="798"/>
      <c r="E98" s="798"/>
      <c r="F98" s="799"/>
      <c r="G98" s="1067"/>
      <c r="H98" s="1068"/>
    </row>
    <row r="99" spans="1:8">
      <c r="A99" s="291"/>
      <c r="B99" s="291"/>
      <c r="C99" s="291"/>
      <c r="D99" s="292"/>
      <c r="E99" s="292"/>
      <c r="F99" s="292"/>
      <c r="G99" s="293"/>
      <c r="H99" s="294"/>
    </row>
    <row r="100" spans="1:8">
      <c r="A100" s="35" t="s">
        <v>950</v>
      </c>
      <c r="B100" s="34"/>
      <c r="C100" s="34"/>
      <c r="D100" s="286"/>
      <c r="E100" s="286"/>
      <c r="F100" s="286"/>
      <c r="G100" s="726"/>
      <c r="H100" s="153">
        <v>504113159.35000014</v>
      </c>
    </row>
    <row r="101" spans="1:8">
      <c r="A101" s="35" t="s">
        <v>951</v>
      </c>
      <c r="B101" s="34"/>
      <c r="C101" s="34"/>
      <c r="D101" s="286"/>
      <c r="E101" s="286"/>
      <c r="F101" s="286"/>
      <c r="G101" s="726"/>
      <c r="H101" s="153">
        <v>100921170.69</v>
      </c>
    </row>
    <row r="102" spans="1:8">
      <c r="A102" s="800"/>
      <c r="B102" s="800"/>
      <c r="C102" s="800"/>
      <c r="D102" s="793"/>
      <c r="E102" s="793"/>
      <c r="F102" s="793"/>
      <c r="G102" s="789"/>
      <c r="H102" s="801"/>
    </row>
    <row r="103" spans="1:8">
      <c r="A103" s="34"/>
      <c r="B103" s="34"/>
      <c r="C103" s="34"/>
      <c r="D103" s="286"/>
      <c r="E103" s="286"/>
      <c r="F103" s="286"/>
      <c r="G103" s="175"/>
      <c r="H103" s="175"/>
    </row>
    <row r="104" spans="1:8">
      <c r="A104" s="295" t="s">
        <v>952</v>
      </c>
      <c r="B104" s="296"/>
      <c r="C104" s="296"/>
      <c r="D104" s="297"/>
      <c r="E104" s="297"/>
      <c r="F104" s="298"/>
      <c r="G104" s="802"/>
      <c r="H104" s="299">
        <f>H91+(H100-H101)</f>
        <v>92290155.379993737</v>
      </c>
    </row>
    <row r="105" spans="1:8">
      <c r="A105" s="34"/>
      <c r="B105" s="34"/>
      <c r="C105" s="34"/>
      <c r="D105" s="286"/>
      <c r="E105" s="286"/>
      <c r="F105" s="286"/>
      <c r="G105" s="175"/>
      <c r="H105" s="175"/>
    </row>
    <row r="106" spans="1:8" ht="12.75">
      <c r="A106" s="1069" t="s">
        <v>437</v>
      </c>
      <c r="B106" s="1069"/>
      <c r="C106" s="1069"/>
      <c r="D106" s="1069"/>
      <c r="E106" s="1069"/>
      <c r="F106" s="1069"/>
      <c r="G106" s="1069"/>
      <c r="H106" s="1069"/>
    </row>
    <row r="107" spans="1:8" ht="12.75">
      <c r="A107" s="1070" t="s">
        <v>438</v>
      </c>
      <c r="B107" s="1071"/>
      <c r="C107" s="1073" t="s">
        <v>140</v>
      </c>
      <c r="D107" s="1074"/>
      <c r="E107" s="1074"/>
      <c r="F107" s="1074"/>
      <c r="G107" s="1074"/>
      <c r="H107" s="1074"/>
    </row>
    <row r="108" spans="1:8" ht="12.75">
      <c r="A108" s="1032"/>
      <c r="B108" s="1072"/>
      <c r="C108" s="1075" t="s">
        <v>1133</v>
      </c>
      <c r="D108" s="1076"/>
      <c r="E108" s="1077"/>
      <c r="F108" s="1076" t="s">
        <v>1135</v>
      </c>
      <c r="G108" s="1076"/>
      <c r="H108" s="1076"/>
    </row>
    <row r="109" spans="1:8" ht="12.75">
      <c r="A109" s="1032"/>
      <c r="B109" s="1072"/>
      <c r="C109" s="1078" t="s">
        <v>439</v>
      </c>
      <c r="D109" s="1079"/>
      <c r="E109" s="1080"/>
      <c r="F109" s="1081" t="s">
        <v>440</v>
      </c>
      <c r="G109" s="1081"/>
      <c r="H109" s="1081"/>
    </row>
    <row r="110" spans="1:8" ht="15" customHeight="1">
      <c r="A110" s="300" t="s">
        <v>953</v>
      </c>
      <c r="B110" s="166"/>
      <c r="C110" s="1028">
        <v>1427797793.1900001</v>
      </c>
      <c r="D110" s="1029"/>
      <c r="E110" s="301"/>
      <c r="F110" s="1028">
        <v>1658991785.1099999</v>
      </c>
      <c r="G110" s="1029"/>
      <c r="H110" s="302"/>
    </row>
    <row r="111" spans="1:8" ht="12.75">
      <c r="A111" s="303" t="s">
        <v>954</v>
      </c>
      <c r="B111" s="754"/>
      <c r="C111" s="1036">
        <v>4252338501.21</v>
      </c>
      <c r="D111" s="1037"/>
      <c r="E111" s="755"/>
      <c r="F111" s="1036">
        <v>4405815902.25</v>
      </c>
      <c r="G111" s="1037"/>
      <c r="H111" s="304"/>
    </row>
    <row r="112" spans="1:8" ht="11.25" customHeight="1">
      <c r="A112" s="305" t="s">
        <v>441</v>
      </c>
      <c r="B112" s="754"/>
      <c r="C112" s="1036">
        <v>4252338501.21</v>
      </c>
      <c r="D112" s="1037"/>
      <c r="E112" s="755"/>
      <c r="F112" s="1036">
        <v>4405815902.25</v>
      </c>
      <c r="G112" s="1037"/>
      <c r="H112" s="304"/>
    </row>
    <row r="113" spans="1:8" ht="11.25" customHeight="1">
      <c r="A113" s="305" t="s">
        <v>442</v>
      </c>
      <c r="B113" s="754"/>
      <c r="C113" s="1036">
        <v>4570488039.5900002</v>
      </c>
      <c r="D113" s="1037"/>
      <c r="E113" s="755"/>
      <c r="F113" s="1036">
        <v>4704882638.0299997</v>
      </c>
      <c r="G113" s="1037"/>
      <c r="H113" s="304"/>
    </row>
    <row r="114" spans="1:8" ht="12.75">
      <c r="A114" s="305" t="s">
        <v>955</v>
      </c>
      <c r="B114" s="754"/>
      <c r="C114" s="1036">
        <v>-45372116.590000004</v>
      </c>
      <c r="D114" s="1037"/>
      <c r="E114" s="755"/>
      <c r="F114" s="1036">
        <v>-71811946.460000008</v>
      </c>
      <c r="G114" s="1037"/>
      <c r="H114" s="304"/>
    </row>
    <row r="115" spans="1:8" ht="12.75">
      <c r="A115" s="305" t="s">
        <v>909</v>
      </c>
      <c r="B115" s="754"/>
      <c r="C115" s="1036">
        <v>-272777421.78999996</v>
      </c>
      <c r="D115" s="1037"/>
      <c r="E115" s="755"/>
      <c r="F115" s="1036">
        <v>-227254789.32000008</v>
      </c>
      <c r="G115" s="1037"/>
      <c r="H115" s="304"/>
    </row>
    <row r="116" spans="1:8" ht="12.75">
      <c r="A116" s="305" t="s">
        <v>443</v>
      </c>
      <c r="B116" s="754"/>
      <c r="C116" s="1036">
        <v>0</v>
      </c>
      <c r="D116" s="1037"/>
      <c r="E116" s="755"/>
      <c r="F116" s="1036">
        <v>0</v>
      </c>
      <c r="G116" s="1037"/>
      <c r="H116" s="304"/>
    </row>
    <row r="117" spans="1:8" ht="15" customHeight="1">
      <c r="A117" s="303" t="s">
        <v>956</v>
      </c>
      <c r="B117" s="754"/>
      <c r="C117" s="1038">
        <v>-2824540708.02</v>
      </c>
      <c r="D117" s="1039"/>
      <c r="E117" s="755"/>
      <c r="F117" s="1038">
        <f>F110-F111</f>
        <v>-2746824117.1400003</v>
      </c>
      <c r="G117" s="1039"/>
      <c r="H117" s="304"/>
    </row>
    <row r="118" spans="1:8" ht="12.75">
      <c r="A118" s="306" t="s">
        <v>957</v>
      </c>
      <c r="B118" s="307"/>
      <c r="C118" s="308"/>
      <c r="D118" s="308"/>
      <c r="E118" s="309"/>
      <c r="F118" s="803"/>
      <c r="G118" s="310">
        <f>(C117-F117)</f>
        <v>-77716590.879999638</v>
      </c>
      <c r="H118" s="310"/>
    </row>
    <row r="119" spans="1:8">
      <c r="A119" s="34"/>
      <c r="B119" s="34"/>
      <c r="C119" s="34"/>
      <c r="D119" s="286"/>
      <c r="E119" s="286"/>
      <c r="F119" s="286"/>
      <c r="G119" s="175"/>
      <c r="H119" s="175"/>
    </row>
    <row r="120" spans="1:8">
      <c r="A120" s="1056" t="s">
        <v>436</v>
      </c>
      <c r="B120" s="1056"/>
      <c r="C120" s="1056"/>
      <c r="D120" s="1056"/>
      <c r="E120" s="1056"/>
      <c r="F120" s="1057"/>
      <c r="G120" s="1058" t="s">
        <v>433</v>
      </c>
      <c r="H120" s="1059"/>
    </row>
    <row r="121" spans="1:8" ht="25.5" customHeight="1">
      <c r="A121" s="1060" t="s">
        <v>1134</v>
      </c>
      <c r="B121" s="1060"/>
      <c r="C121" s="1060"/>
      <c r="D121" s="793"/>
      <c r="E121" s="793"/>
      <c r="F121" s="794"/>
      <c r="G121" s="795"/>
      <c r="H121" s="796">
        <v>-432188496</v>
      </c>
    </row>
    <row r="122" spans="1:8">
      <c r="A122" s="34"/>
      <c r="B122" s="34"/>
      <c r="C122" s="34"/>
      <c r="D122" s="286"/>
      <c r="E122" s="286"/>
      <c r="F122" s="286"/>
      <c r="G122" s="175"/>
      <c r="H122" s="175"/>
    </row>
    <row r="123" spans="1:8" ht="25.5" customHeight="1">
      <c r="A123" s="1070" t="s">
        <v>444</v>
      </c>
      <c r="B123" s="311"/>
      <c r="C123" s="1085" t="str">
        <f>F108</f>
        <v>Em 31 Dez 2024</v>
      </c>
      <c r="D123" s="1070"/>
      <c r="E123" s="1070"/>
      <c r="F123" s="1070"/>
      <c r="G123" s="1070"/>
      <c r="H123" s="1070"/>
    </row>
    <row r="124" spans="1:8" ht="12.75">
      <c r="A124" s="1033"/>
      <c r="B124" s="804"/>
      <c r="C124" s="1086"/>
      <c r="D124" s="1033"/>
      <c r="E124" s="1033"/>
      <c r="F124" s="1033"/>
      <c r="G124" s="1033"/>
      <c r="H124" s="1033"/>
    </row>
    <row r="125" spans="1:8" ht="11.25" customHeight="1">
      <c r="A125" s="300" t="s">
        <v>958</v>
      </c>
      <c r="B125" s="312"/>
      <c r="C125" s="302"/>
      <c r="D125" s="313"/>
      <c r="E125" s="314"/>
      <c r="F125" s="315"/>
      <c r="G125" s="302">
        <f>+C114-F114</f>
        <v>26439829.870000005</v>
      </c>
      <c r="H125" s="302"/>
    </row>
    <row r="126" spans="1:8" ht="11.25" customHeight="1">
      <c r="A126" s="303" t="s">
        <v>959</v>
      </c>
      <c r="B126" s="316"/>
      <c r="C126" s="304"/>
      <c r="D126" s="317"/>
      <c r="E126" s="805"/>
      <c r="F126" s="806"/>
      <c r="G126" s="304">
        <v>0</v>
      </c>
      <c r="H126" s="304"/>
    </row>
    <row r="127" spans="1:8" ht="12.75">
      <c r="A127" s="303" t="s">
        <v>960</v>
      </c>
      <c r="B127" s="316"/>
      <c r="C127" s="304"/>
      <c r="D127" s="317"/>
      <c r="E127" s="805"/>
      <c r="F127" s="304"/>
      <c r="G127" s="304">
        <v>236871477.12</v>
      </c>
      <c r="H127" s="304"/>
    </row>
    <row r="128" spans="1:8" ht="12.75">
      <c r="A128" s="303" t="s">
        <v>961</v>
      </c>
      <c r="B128" s="316"/>
      <c r="C128" s="304"/>
      <c r="D128" s="317"/>
      <c r="E128" s="805"/>
      <c r="F128" s="304"/>
      <c r="G128" s="304">
        <v>-93253714.890000001</v>
      </c>
      <c r="H128" s="304"/>
    </row>
    <row r="129" spans="1:8" ht="12.75">
      <c r="A129" s="303" t="s">
        <v>962</v>
      </c>
      <c r="B129" s="316"/>
      <c r="C129" s="304"/>
      <c r="D129" s="317"/>
      <c r="E129" s="805"/>
      <c r="F129" s="304"/>
      <c r="G129" s="304">
        <v>0</v>
      </c>
      <c r="H129" s="304"/>
    </row>
    <row r="130" spans="1:8" ht="12.75">
      <c r="A130" s="807" t="s">
        <v>967</v>
      </c>
      <c r="B130" s="808"/>
      <c r="C130" s="809"/>
      <c r="D130" s="810"/>
      <c r="E130" s="811"/>
      <c r="F130" s="809"/>
      <c r="G130" s="304">
        <v>-50845.840000000011</v>
      </c>
      <c r="H130" s="809"/>
    </row>
    <row r="131" spans="1:8" ht="12.75">
      <c r="A131" s="1030" t="s">
        <v>963</v>
      </c>
      <c r="B131" s="1031"/>
      <c r="C131" s="1031"/>
      <c r="D131" s="318"/>
      <c r="E131" s="319"/>
      <c r="F131" s="318"/>
      <c r="G131" s="318">
        <f>+G118+(G125-G126+G127+G128+G129+G130)</f>
        <v>92290155.380000383</v>
      </c>
      <c r="H131" s="318"/>
    </row>
    <row r="132" spans="1:8" ht="12.75">
      <c r="A132" s="316"/>
      <c r="B132" s="316"/>
      <c r="C132" s="304"/>
      <c r="D132" s="304"/>
      <c r="E132" s="304"/>
      <c r="F132" s="304"/>
      <c r="G132" s="304"/>
      <c r="H132" s="304"/>
    </row>
    <row r="133" spans="1:8" ht="18.75" customHeight="1">
      <c r="A133" s="1030" t="s">
        <v>964</v>
      </c>
      <c r="B133" s="1031"/>
      <c r="C133" s="318"/>
      <c r="D133" s="318"/>
      <c r="E133" s="319"/>
      <c r="F133" s="318"/>
      <c r="G133" s="318">
        <f>G131-(H100-H101)</f>
        <v>-310901833.27999973</v>
      </c>
      <c r="H133" s="318"/>
    </row>
    <row r="134" spans="1:8" ht="28.5" customHeight="1">
      <c r="A134" s="320"/>
      <c r="B134" s="321"/>
      <c r="C134" s="305"/>
      <c r="D134" s="305"/>
      <c r="E134" s="305"/>
      <c r="F134" s="305"/>
      <c r="G134" s="305"/>
      <c r="H134" s="305"/>
    </row>
    <row r="135" spans="1:8" ht="27" customHeight="1">
      <c r="A135" s="1032" t="s">
        <v>445</v>
      </c>
      <c r="B135" s="1032"/>
      <c r="C135" s="1032"/>
      <c r="D135" s="1032"/>
      <c r="E135" s="1032"/>
      <c r="F135" s="1034" t="s">
        <v>446</v>
      </c>
      <c r="G135" s="1034"/>
      <c r="H135" s="1034"/>
    </row>
    <row r="136" spans="1:8" ht="13.5" customHeight="1">
      <c r="A136" s="1033"/>
      <c r="B136" s="1033"/>
      <c r="C136" s="1033"/>
      <c r="D136" s="1033"/>
      <c r="E136" s="1033"/>
      <c r="F136" s="1035"/>
      <c r="G136" s="1035"/>
      <c r="H136" s="1035"/>
    </row>
    <row r="137" spans="1:8" ht="12.75">
      <c r="A137" s="322" t="s">
        <v>447</v>
      </c>
      <c r="B137" s="323"/>
      <c r="C137" s="323"/>
      <c r="D137" s="323"/>
      <c r="E137" s="323"/>
      <c r="F137" s="324"/>
      <c r="G137" s="324">
        <v>1850894345.3700001</v>
      </c>
      <c r="H137" s="324"/>
    </row>
    <row r="138" spans="1:8" ht="12.75">
      <c r="A138" s="325" t="s">
        <v>448</v>
      </c>
      <c r="B138" s="326"/>
      <c r="C138" s="326"/>
      <c r="D138" s="326"/>
      <c r="E138" s="326"/>
      <c r="F138" s="327"/>
      <c r="G138" s="327">
        <v>0</v>
      </c>
      <c r="H138" s="327"/>
    </row>
    <row r="139" spans="1:8" ht="12.75">
      <c r="A139" s="1082" t="s">
        <v>449</v>
      </c>
      <c r="B139" s="1082"/>
      <c r="C139" s="1082"/>
      <c r="D139" s="1082"/>
      <c r="E139" s="326"/>
      <c r="F139" s="327"/>
      <c r="G139" s="327">
        <v>1850894345.3700001</v>
      </c>
      <c r="H139" s="327"/>
    </row>
    <row r="140" spans="1:8" ht="12.75">
      <c r="A140" s="812" t="s">
        <v>450</v>
      </c>
      <c r="B140" s="813"/>
      <c r="C140" s="813"/>
      <c r="D140" s="813"/>
      <c r="E140" s="813"/>
      <c r="F140" s="814"/>
      <c r="G140" s="814">
        <v>226242000</v>
      </c>
      <c r="H140" s="814"/>
    </row>
    <row r="141" spans="1:8">
      <c r="A141" s="328">
        <v>0</v>
      </c>
      <c r="E141" s="58"/>
      <c r="F141" s="58"/>
      <c r="G141" s="58"/>
      <c r="H141" s="58"/>
    </row>
    <row r="142" spans="1:8">
      <c r="A142" s="328" t="s">
        <v>323</v>
      </c>
      <c r="E142" s="58"/>
      <c r="F142" s="58"/>
      <c r="G142" s="58"/>
      <c r="H142" s="58"/>
    </row>
    <row r="143" spans="1:8" ht="27" customHeight="1">
      <c r="A143" s="1083" t="s">
        <v>451</v>
      </c>
      <c r="B143" s="1083"/>
      <c r="C143" s="1083"/>
      <c r="D143" s="1083"/>
      <c r="E143" s="1083"/>
      <c r="F143" s="1083"/>
      <c r="G143" s="1083"/>
      <c r="H143" s="1083"/>
    </row>
    <row r="144" spans="1:8" ht="27" customHeight="1">
      <c r="A144" s="1083" t="s">
        <v>452</v>
      </c>
      <c r="B144" s="1083"/>
      <c r="C144" s="1083"/>
      <c r="D144" s="1083"/>
      <c r="E144" s="1083"/>
      <c r="F144" s="1083"/>
      <c r="G144" s="1083"/>
      <c r="H144" s="1083"/>
    </row>
    <row r="145" spans="1:7">
      <c r="A145" s="1084" t="s">
        <v>912</v>
      </c>
      <c r="B145" s="1084"/>
      <c r="C145" s="1084"/>
      <c r="D145" s="1084"/>
      <c r="E145" s="1084"/>
      <c r="F145" s="1084"/>
      <c r="G145" s="1084"/>
    </row>
    <row r="146" spans="1:7">
      <c r="C146" s="329"/>
      <c r="D146" s="329"/>
    </row>
    <row r="147" spans="1:7">
      <c r="A147" s="815" t="s">
        <v>453</v>
      </c>
      <c r="B147" s="816" t="s">
        <v>454</v>
      </c>
      <c r="C147" s="329"/>
      <c r="D147" s="329"/>
    </row>
    <row r="148" spans="1:7">
      <c r="A148" s="329" t="s">
        <v>455</v>
      </c>
      <c r="B148" s="817">
        <v>0</v>
      </c>
      <c r="C148" s="329"/>
      <c r="D148" s="329"/>
    </row>
    <row r="149" spans="1:7">
      <c r="A149" s="329" t="s">
        <v>965</v>
      </c>
      <c r="B149" s="818">
        <v>0</v>
      </c>
      <c r="C149" s="329"/>
      <c r="D149" s="329"/>
    </row>
    <row r="150" spans="1:7">
      <c r="A150" s="329" t="s">
        <v>966</v>
      </c>
      <c r="B150" s="818">
        <v>-50845.840000000011</v>
      </c>
      <c r="C150" s="329"/>
      <c r="D150" s="329"/>
    </row>
    <row r="151" spans="1:7">
      <c r="A151" s="819" t="s">
        <v>456</v>
      </c>
      <c r="B151" s="820">
        <v>-50845.840000000011</v>
      </c>
      <c r="C151" s="329"/>
      <c r="D151" s="329"/>
    </row>
    <row r="152" spans="1:7">
      <c r="C152" s="329"/>
      <c r="D152" s="329"/>
    </row>
    <row r="153" spans="1:7">
      <c r="C153" s="329"/>
      <c r="D153" s="329"/>
    </row>
    <row r="154" spans="1:7">
      <c r="C154" s="329"/>
      <c r="D154" s="329"/>
    </row>
    <row r="155" spans="1:7">
      <c r="C155" s="329"/>
      <c r="D155" s="329"/>
    </row>
    <row r="156" spans="1:7">
      <c r="A156" s="328" t="s">
        <v>122</v>
      </c>
      <c r="D156" s="329"/>
    </row>
    <row r="157" spans="1:7">
      <c r="A157" s="328" t="s">
        <v>122</v>
      </c>
      <c r="D157" s="329"/>
    </row>
    <row r="158" spans="1:7">
      <c r="A158" s="328">
        <v>0</v>
      </c>
      <c r="B158" s="26"/>
      <c r="C158" s="329"/>
      <c r="D158" s="329"/>
    </row>
    <row r="159" spans="1:7">
      <c r="A159" s="328">
        <v>0</v>
      </c>
      <c r="C159" s="329"/>
      <c r="D159" s="329"/>
    </row>
    <row r="160" spans="1:7">
      <c r="C160" s="329"/>
      <c r="D160" s="821"/>
    </row>
  </sheetData>
  <mergeCells count="58">
    <mergeCell ref="A144:H144"/>
    <mergeCell ref="A145:G145"/>
    <mergeCell ref="A120:F120"/>
    <mergeCell ref="G120:H120"/>
    <mergeCell ref="A123:A124"/>
    <mergeCell ref="C123:H124"/>
    <mergeCell ref="A131:C131"/>
    <mergeCell ref="A121:C121"/>
    <mergeCell ref="F117:G117"/>
    <mergeCell ref="C115:D115"/>
    <mergeCell ref="F115:G115"/>
    <mergeCell ref="A139:D139"/>
    <mergeCell ref="A143:H143"/>
    <mergeCell ref="A106:H106"/>
    <mergeCell ref="A107:B109"/>
    <mergeCell ref="C107:H107"/>
    <mergeCell ref="C108:E108"/>
    <mergeCell ref="F108:H108"/>
    <mergeCell ref="C109:E109"/>
    <mergeCell ref="F109:H109"/>
    <mergeCell ref="A93:F93"/>
    <mergeCell ref="G93:H93"/>
    <mergeCell ref="A94:C94"/>
    <mergeCell ref="G96:H96"/>
    <mergeCell ref="A97:F97"/>
    <mergeCell ref="G97:H98"/>
    <mergeCell ref="A8:H8"/>
    <mergeCell ref="A1:H1"/>
    <mergeCell ref="A2:H2"/>
    <mergeCell ref="A3:H3"/>
    <mergeCell ref="A4:H4"/>
    <mergeCell ref="A5:H5"/>
    <mergeCell ref="A9:A10"/>
    <mergeCell ref="C9:E10"/>
    <mergeCell ref="F9:H9"/>
    <mergeCell ref="F10:H10"/>
    <mergeCell ref="A59:A61"/>
    <mergeCell ref="B59:B61"/>
    <mergeCell ref="C59:H59"/>
    <mergeCell ref="C60:C61"/>
    <mergeCell ref="D60:D61"/>
    <mergeCell ref="G60:H60"/>
    <mergeCell ref="C110:D110"/>
    <mergeCell ref="F110:G110"/>
    <mergeCell ref="A133:B133"/>
    <mergeCell ref="A135:E136"/>
    <mergeCell ref="F135:H136"/>
    <mergeCell ref="C111:D111"/>
    <mergeCell ref="F111:G111"/>
    <mergeCell ref="C112:D112"/>
    <mergeCell ref="F112:G112"/>
    <mergeCell ref="C113:D113"/>
    <mergeCell ref="F113:G113"/>
    <mergeCell ref="C114:D114"/>
    <mergeCell ref="F114:G114"/>
    <mergeCell ref="C116:D116"/>
    <mergeCell ref="F116:G116"/>
    <mergeCell ref="C117:D117"/>
  </mergeCells>
  <pageMargins left="0.511811024" right="0.511811024" top="0.78740157499999996" bottom="0.78740157499999996" header="0.31496062000000002" footer="0.31496062000000002"/>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75D4C-B6F8-4D6A-8105-90A27D17723E}">
  <sheetPr codeName="Planilha6"/>
  <dimension ref="A1:M31"/>
  <sheetViews>
    <sheetView zoomScaleNormal="100" workbookViewId="0"/>
  </sheetViews>
  <sheetFormatPr defaultRowHeight="15"/>
  <cols>
    <col min="1" max="1" width="38.140625" style="332" customWidth="1"/>
    <col min="2" max="12" width="13.42578125" style="332" customWidth="1"/>
    <col min="13" max="13" width="13.85546875" style="332" customWidth="1"/>
    <col min="14" max="16384" width="9.140625" style="332"/>
  </cols>
  <sheetData>
    <row r="1" spans="1:13">
      <c r="A1" s="331"/>
      <c r="B1" s="331"/>
      <c r="C1" s="331"/>
      <c r="D1" s="331"/>
      <c r="E1" s="331"/>
      <c r="F1" s="331"/>
      <c r="G1" s="331"/>
      <c r="H1" s="331"/>
      <c r="I1" s="331"/>
      <c r="J1" s="331"/>
      <c r="K1" s="331"/>
      <c r="L1" s="331"/>
    </row>
    <row r="2" spans="1:13">
      <c r="A2" s="1095" t="s">
        <v>0</v>
      </c>
      <c r="B2" s="1095"/>
      <c r="C2" s="1095"/>
      <c r="D2" s="1095"/>
      <c r="E2" s="1095"/>
      <c r="F2" s="1095"/>
      <c r="G2" s="1095"/>
      <c r="H2" s="1095"/>
      <c r="I2" s="1095"/>
      <c r="J2" s="1095"/>
      <c r="K2" s="1095"/>
      <c r="L2" s="1095"/>
    </row>
    <row r="3" spans="1:13" ht="13.5" customHeight="1">
      <c r="A3" s="1096" t="s">
        <v>1</v>
      </c>
      <c r="B3" s="1096"/>
      <c r="C3" s="1096"/>
      <c r="D3" s="1096"/>
      <c r="E3" s="1096"/>
      <c r="F3" s="1096"/>
      <c r="G3" s="1096"/>
      <c r="H3" s="1096"/>
      <c r="I3" s="1096"/>
      <c r="J3" s="1096"/>
      <c r="K3" s="1096"/>
      <c r="L3" s="1096"/>
    </row>
    <row r="4" spans="1:13" ht="13.5" customHeight="1">
      <c r="A4" s="1095" t="s">
        <v>457</v>
      </c>
      <c r="B4" s="1095"/>
      <c r="C4" s="1095"/>
      <c r="D4" s="1095"/>
      <c r="E4" s="1095"/>
      <c r="F4" s="1095"/>
      <c r="G4" s="1095"/>
      <c r="H4" s="1095"/>
      <c r="I4" s="1095"/>
      <c r="J4" s="1095"/>
      <c r="K4" s="1095"/>
      <c r="L4" s="1095"/>
    </row>
    <row r="5" spans="1:13">
      <c r="A5" s="1096" t="s">
        <v>3</v>
      </c>
      <c r="B5" s="1096"/>
      <c r="C5" s="1096"/>
      <c r="D5" s="1096"/>
      <c r="E5" s="1096"/>
      <c r="F5" s="1096"/>
      <c r="G5" s="1096"/>
      <c r="H5" s="1096"/>
      <c r="I5" s="1096"/>
      <c r="J5" s="1096"/>
      <c r="K5" s="1096"/>
      <c r="L5" s="1096"/>
    </row>
    <row r="6" spans="1:13" ht="12.75" customHeight="1">
      <c r="A6" s="1096" t="s">
        <v>1108</v>
      </c>
      <c r="B6" s="1096"/>
      <c r="C6" s="1096"/>
      <c r="D6" s="1096"/>
      <c r="E6" s="1096"/>
      <c r="F6" s="1096"/>
      <c r="G6" s="1096"/>
      <c r="H6" s="1096"/>
      <c r="I6" s="1096"/>
      <c r="J6" s="1096"/>
      <c r="K6" s="1096"/>
      <c r="L6" s="1096"/>
    </row>
    <row r="7" spans="1:13">
      <c r="A7" s="334"/>
      <c r="B7" s="334"/>
      <c r="C7" s="334"/>
      <c r="D7" s="334"/>
      <c r="E7" s="335"/>
    </row>
    <row r="8" spans="1:13" s="329" customFormat="1" ht="11.25">
      <c r="A8" s="329" t="s">
        <v>463</v>
      </c>
      <c r="M8" s="5">
        <v>1</v>
      </c>
    </row>
    <row r="9" spans="1:13" ht="12.75" customHeight="1">
      <c r="A9" s="336" t="s">
        <v>464</v>
      </c>
      <c r="B9" s="1090" t="s">
        <v>465</v>
      </c>
      <c r="C9" s="1094"/>
      <c r="D9" s="1094"/>
      <c r="E9" s="1094"/>
      <c r="F9" s="1091"/>
      <c r="G9" s="1090" t="s">
        <v>466</v>
      </c>
      <c r="H9" s="1094"/>
      <c r="I9" s="1094"/>
      <c r="J9" s="1094"/>
      <c r="K9" s="1094"/>
      <c r="L9" s="1094"/>
      <c r="M9" s="1087" t="s">
        <v>467</v>
      </c>
    </row>
    <row r="10" spans="1:13" ht="12.75" customHeight="1">
      <c r="A10" s="337"/>
      <c r="B10" s="1090" t="s">
        <v>458</v>
      </c>
      <c r="C10" s="1091"/>
      <c r="D10" s="338"/>
      <c r="E10" s="338"/>
      <c r="F10" s="338"/>
      <c r="G10" s="1090" t="s">
        <v>458</v>
      </c>
      <c r="H10" s="1091"/>
      <c r="I10" s="339"/>
      <c r="J10" s="338"/>
      <c r="K10" s="338"/>
      <c r="L10" s="340"/>
      <c r="M10" s="1088"/>
    </row>
    <row r="11" spans="1:13" ht="16.5" customHeight="1">
      <c r="A11" s="337"/>
      <c r="B11" s="338" t="s">
        <v>468</v>
      </c>
      <c r="C11" s="1092" t="s">
        <v>1136</v>
      </c>
      <c r="D11" s="341" t="s">
        <v>460</v>
      </c>
      <c r="E11" s="341" t="s">
        <v>461</v>
      </c>
      <c r="F11" s="341" t="s">
        <v>462</v>
      </c>
      <c r="G11" s="338" t="s">
        <v>468</v>
      </c>
      <c r="H11" s="1092" t="s">
        <v>1136</v>
      </c>
      <c r="I11" s="341" t="s">
        <v>459</v>
      </c>
      <c r="J11" s="341" t="s">
        <v>460</v>
      </c>
      <c r="K11" s="341" t="s">
        <v>461</v>
      </c>
      <c r="L11" s="342" t="s">
        <v>462</v>
      </c>
      <c r="M11" s="1088"/>
    </row>
    <row r="12" spans="1:13">
      <c r="A12" s="343"/>
      <c r="B12" s="344" t="s">
        <v>469</v>
      </c>
      <c r="C12" s="1093"/>
      <c r="D12" s="344"/>
      <c r="E12" s="344"/>
      <c r="F12" s="344"/>
      <c r="G12" s="344" t="s">
        <v>469</v>
      </c>
      <c r="H12" s="1093"/>
      <c r="I12" s="344"/>
      <c r="J12" s="344"/>
      <c r="K12" s="344"/>
      <c r="L12" s="345"/>
      <c r="M12" s="1089"/>
    </row>
    <row r="13" spans="1:13">
      <c r="A13" s="346" t="s">
        <v>122</v>
      </c>
      <c r="B13" s="347"/>
      <c r="C13" s="347"/>
      <c r="D13" s="347"/>
      <c r="E13" s="347"/>
      <c r="F13" s="347"/>
      <c r="G13" s="347"/>
      <c r="H13" s="348"/>
      <c r="I13" s="348"/>
      <c r="J13" s="347"/>
      <c r="K13" s="347"/>
      <c r="L13" s="349"/>
      <c r="M13" s="349"/>
    </row>
    <row r="14" spans="1:13" ht="21.75" customHeight="1">
      <c r="A14" s="350" t="s">
        <v>470</v>
      </c>
      <c r="B14" s="351">
        <f>B16+B17</f>
        <v>3750963.22</v>
      </c>
      <c r="C14" s="351">
        <f t="shared" ref="C14:M14" si="0">C16+C17</f>
        <v>41193865.600000001</v>
      </c>
      <c r="D14" s="351">
        <f t="shared" si="0"/>
        <v>43355690.399999999</v>
      </c>
      <c r="E14" s="351">
        <f t="shared" si="0"/>
        <v>64249.38</v>
      </c>
      <c r="F14" s="351">
        <f t="shared" si="0"/>
        <v>1524889.04</v>
      </c>
      <c r="G14" s="351">
        <f t="shared" si="0"/>
        <v>148081326.12</v>
      </c>
      <c r="H14" s="351">
        <f t="shared" si="0"/>
        <v>1411723058.51</v>
      </c>
      <c r="I14" s="351">
        <f t="shared" si="0"/>
        <v>1165402432.6600001</v>
      </c>
      <c r="J14" s="351">
        <f t="shared" si="0"/>
        <v>1157418636</v>
      </c>
      <c r="K14" s="351">
        <f t="shared" si="0"/>
        <v>162877197.35000002</v>
      </c>
      <c r="L14" s="352">
        <f t="shared" si="0"/>
        <v>239508551.28</v>
      </c>
      <c r="M14" s="352">
        <f t="shared" si="0"/>
        <v>241033440.31999999</v>
      </c>
    </row>
    <row r="15" spans="1:13">
      <c r="A15" s="353"/>
      <c r="B15" s="354"/>
      <c r="C15" s="354"/>
      <c r="D15" s="354"/>
      <c r="E15" s="354"/>
      <c r="F15" s="354"/>
      <c r="G15" s="354"/>
      <c r="H15" s="354"/>
      <c r="I15" s="354"/>
      <c r="J15" s="354"/>
      <c r="K15" s="354"/>
      <c r="L15" s="355"/>
      <c r="M15" s="355"/>
    </row>
    <row r="16" spans="1:13">
      <c r="A16" s="744" t="s">
        <v>471</v>
      </c>
      <c r="B16" s="354">
        <v>3750963.22</v>
      </c>
      <c r="C16" s="354">
        <v>40303648.43</v>
      </c>
      <c r="D16" s="354">
        <v>42465473.229999997</v>
      </c>
      <c r="E16" s="354">
        <v>64249.38</v>
      </c>
      <c r="F16" s="354">
        <v>1524889.04</v>
      </c>
      <c r="G16" s="354">
        <v>147521670.41</v>
      </c>
      <c r="H16" s="354">
        <v>1408367322.6700001</v>
      </c>
      <c r="I16" s="354">
        <v>1163335304.2</v>
      </c>
      <c r="J16" s="354">
        <v>1155351507.54</v>
      </c>
      <c r="K16" s="354">
        <v>161309301.52000001</v>
      </c>
      <c r="L16" s="355">
        <v>239228184.02000001</v>
      </c>
      <c r="M16" s="355">
        <v>240753073.06</v>
      </c>
    </row>
    <row r="17" spans="1:13">
      <c r="A17" s="744" t="s">
        <v>473</v>
      </c>
      <c r="B17" s="354">
        <v>0</v>
      </c>
      <c r="C17" s="357">
        <v>890217.17</v>
      </c>
      <c r="D17" s="357">
        <v>890217.17</v>
      </c>
      <c r="E17" s="357">
        <v>0</v>
      </c>
      <c r="F17" s="357">
        <v>0</v>
      </c>
      <c r="G17" s="357">
        <v>559655.71</v>
      </c>
      <c r="H17" s="357">
        <v>3355735.84</v>
      </c>
      <c r="I17" s="357">
        <v>2067128.46</v>
      </c>
      <c r="J17" s="357">
        <v>2067128.46</v>
      </c>
      <c r="K17" s="357">
        <v>1567895.83</v>
      </c>
      <c r="L17" s="358">
        <v>280367.26</v>
      </c>
      <c r="M17" s="358">
        <v>280367.26</v>
      </c>
    </row>
    <row r="18" spans="1:13" ht="18.75" customHeight="1">
      <c r="B18" s="357"/>
      <c r="C18" s="357"/>
      <c r="D18" s="357"/>
      <c r="E18" s="357"/>
      <c r="F18" s="357"/>
      <c r="G18" s="357"/>
      <c r="H18" s="357"/>
      <c r="I18" s="357"/>
      <c r="J18" s="357"/>
      <c r="K18" s="357"/>
      <c r="L18" s="358"/>
      <c r="M18" s="358"/>
    </row>
    <row r="19" spans="1:13" ht="12.75" customHeight="1">
      <c r="A19" s="350" t="s">
        <v>474</v>
      </c>
      <c r="B19" s="360">
        <f>B21+B22</f>
        <v>2849.61</v>
      </c>
      <c r="C19" s="360">
        <f t="shared" ref="C19:M19" si="1">C21+C22</f>
        <v>339305.48</v>
      </c>
      <c r="D19" s="360">
        <f t="shared" si="1"/>
        <v>342155.09</v>
      </c>
      <c r="E19" s="360">
        <f t="shared" si="1"/>
        <v>0</v>
      </c>
      <c r="F19" s="360">
        <f t="shared" si="1"/>
        <v>0</v>
      </c>
      <c r="G19" s="360">
        <f t="shared" si="1"/>
        <v>22522.97</v>
      </c>
      <c r="H19" s="360">
        <f t="shared" si="1"/>
        <v>2030564.85</v>
      </c>
      <c r="I19" s="360">
        <f t="shared" si="1"/>
        <v>1915411.98</v>
      </c>
      <c r="J19" s="360">
        <f t="shared" si="1"/>
        <v>1915411.98</v>
      </c>
      <c r="K19" s="360">
        <f t="shared" si="1"/>
        <v>124372.29</v>
      </c>
      <c r="L19" s="361">
        <f t="shared" si="1"/>
        <v>13303.55</v>
      </c>
      <c r="M19" s="361">
        <f t="shared" si="1"/>
        <v>13303.55</v>
      </c>
    </row>
    <row r="20" spans="1:13" ht="12.75" customHeight="1">
      <c r="A20" s="356"/>
      <c r="B20" s="357"/>
      <c r="C20" s="357"/>
      <c r="D20" s="357"/>
      <c r="E20" s="357"/>
      <c r="F20" s="357"/>
      <c r="G20" s="357"/>
      <c r="H20" s="357"/>
      <c r="I20" s="357"/>
      <c r="J20" s="357"/>
      <c r="K20" s="357"/>
      <c r="L20" s="358"/>
      <c r="M20" s="358"/>
    </row>
    <row r="21" spans="1:13">
      <c r="A21" s="744" t="s">
        <v>471</v>
      </c>
      <c r="B21" s="354">
        <v>2849.61</v>
      </c>
      <c r="C21" s="354">
        <v>339305.48</v>
      </c>
      <c r="D21" s="354">
        <v>342155.09</v>
      </c>
      <c r="E21" s="354">
        <v>0</v>
      </c>
      <c r="F21" s="354">
        <v>0</v>
      </c>
      <c r="G21" s="354">
        <v>22522.97</v>
      </c>
      <c r="H21" s="354">
        <v>2030564.85</v>
      </c>
      <c r="I21" s="354">
        <v>1915411.98</v>
      </c>
      <c r="J21" s="354">
        <v>1915411.98</v>
      </c>
      <c r="K21" s="354">
        <v>124372.29</v>
      </c>
      <c r="L21" s="355">
        <v>13303.55</v>
      </c>
      <c r="M21" s="355">
        <v>13303.55</v>
      </c>
    </row>
    <row r="22" spans="1:13">
      <c r="A22" s="744" t="s">
        <v>473</v>
      </c>
      <c r="B22" s="354">
        <v>0</v>
      </c>
      <c r="C22" s="357">
        <v>0</v>
      </c>
      <c r="D22" s="357">
        <v>0</v>
      </c>
      <c r="E22" s="357">
        <v>0</v>
      </c>
      <c r="F22" s="357">
        <v>0</v>
      </c>
      <c r="G22" s="357">
        <v>0</v>
      </c>
      <c r="H22" s="357">
        <v>0</v>
      </c>
      <c r="I22" s="357">
        <v>0</v>
      </c>
      <c r="J22" s="357">
        <v>0</v>
      </c>
      <c r="K22" s="357">
        <v>0</v>
      </c>
      <c r="L22" s="358">
        <v>0</v>
      </c>
      <c r="M22" s="358">
        <v>0</v>
      </c>
    </row>
    <row r="23" spans="1:13" ht="12.75" customHeight="1">
      <c r="A23" s="362"/>
      <c r="B23" s="363"/>
      <c r="C23" s="363"/>
      <c r="D23" s="363"/>
      <c r="E23" s="363"/>
      <c r="F23" s="363"/>
      <c r="G23" s="363"/>
      <c r="H23" s="363"/>
      <c r="I23" s="363"/>
      <c r="J23" s="363"/>
      <c r="K23" s="363"/>
      <c r="L23" s="364"/>
      <c r="M23" s="364"/>
    </row>
    <row r="24" spans="1:13" ht="12.75" customHeight="1">
      <c r="A24" s="365" t="s">
        <v>475</v>
      </c>
      <c r="B24" s="366">
        <f t="shared" ref="B24:L24" si="2">B19+B14</f>
        <v>3753812.83</v>
      </c>
      <c r="C24" s="366">
        <f t="shared" si="2"/>
        <v>41533171.079999998</v>
      </c>
      <c r="D24" s="366">
        <f t="shared" si="2"/>
        <v>43697845.490000002</v>
      </c>
      <c r="E24" s="366">
        <f t="shared" si="2"/>
        <v>64249.38</v>
      </c>
      <c r="F24" s="366">
        <f t="shared" si="2"/>
        <v>1524889.04</v>
      </c>
      <c r="G24" s="366">
        <f t="shared" si="2"/>
        <v>148103849.09</v>
      </c>
      <c r="H24" s="366">
        <f t="shared" si="2"/>
        <v>1413753623.3599999</v>
      </c>
      <c r="I24" s="366">
        <f t="shared" si="2"/>
        <v>1167317844.6400001</v>
      </c>
      <c r="J24" s="366">
        <f t="shared" si="2"/>
        <v>1159334047.98</v>
      </c>
      <c r="K24" s="366">
        <f t="shared" si="2"/>
        <v>163001569.64000002</v>
      </c>
      <c r="L24" s="367">
        <f t="shared" si="2"/>
        <v>239521854.83000001</v>
      </c>
      <c r="M24" s="367">
        <f>L24+F24</f>
        <v>241046743.87</v>
      </c>
    </row>
    <row r="25" spans="1:13">
      <c r="A25" s="368" t="s">
        <v>115</v>
      </c>
      <c r="L25" s="369"/>
    </row>
    <row r="26" spans="1:13">
      <c r="A26" s="368"/>
    </row>
    <row r="27" spans="1:13">
      <c r="A27" s="368"/>
      <c r="C27" s="359"/>
      <c r="G27" s="370"/>
      <c r="H27" s="359"/>
    </row>
    <row r="28" spans="1:13">
      <c r="A28" s="329" t="s">
        <v>1160</v>
      </c>
      <c r="C28" s="370"/>
      <c r="D28" s="370"/>
      <c r="E28" s="370"/>
      <c r="F28" s="370"/>
      <c r="G28" s="359"/>
      <c r="I28" s="371"/>
    </row>
    <row r="29" spans="1:13" ht="12.75" customHeight="1">
      <c r="A29" s="329" t="s">
        <v>1161</v>
      </c>
      <c r="G29" s="370"/>
      <c r="M29" s="359"/>
    </row>
    <row r="30" spans="1:13" ht="12.75" customHeight="1">
      <c r="A30" s="329" t="s">
        <v>1162</v>
      </c>
      <c r="G30" s="370"/>
      <c r="M30" s="359"/>
    </row>
    <row r="31" spans="1:13" ht="12.75" customHeight="1">
      <c r="A31" s="329" t="s">
        <v>1163</v>
      </c>
      <c r="G31" s="370"/>
    </row>
  </sheetData>
  <mergeCells count="12">
    <mergeCell ref="A2:L2"/>
    <mergeCell ref="A3:L3"/>
    <mergeCell ref="A4:L4"/>
    <mergeCell ref="A5:L5"/>
    <mergeCell ref="A6:L6"/>
    <mergeCell ref="M9:M12"/>
    <mergeCell ref="B10:C10"/>
    <mergeCell ref="G10:H10"/>
    <mergeCell ref="C11:C12"/>
    <mergeCell ref="H11:H12"/>
    <mergeCell ref="B9:F9"/>
    <mergeCell ref="G9:L9"/>
  </mergeCells>
  <pageMargins left="0.511811024" right="0.511811024" top="0.78740157499999996" bottom="0.78740157499999996" header="0.31496062000000002" footer="0.31496062000000002"/>
  <pageSetup paperSize="9" scale="4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1219E-E14D-4D13-AF43-9453EBC08BE9}">
  <sheetPr codeName="Planilha7"/>
  <dimension ref="A1:H224"/>
  <sheetViews>
    <sheetView workbookViewId="0">
      <selection sqref="A1:H1"/>
    </sheetView>
  </sheetViews>
  <sheetFormatPr defaultRowHeight="15"/>
  <cols>
    <col min="1" max="1" width="71.7109375" style="332" customWidth="1"/>
    <col min="2" max="2" width="3.5703125" style="332" customWidth="1"/>
    <col min="3" max="3" width="17.140625" style="332" customWidth="1"/>
    <col min="4" max="8" width="18.28515625" style="332" customWidth="1"/>
    <col min="9" max="16384" width="9.140625" style="332"/>
  </cols>
  <sheetData>
    <row r="1" spans="1:8">
      <c r="A1" s="1101" t="s">
        <v>0</v>
      </c>
      <c r="B1" s="1101"/>
      <c r="C1" s="1101"/>
      <c r="D1" s="1101"/>
      <c r="E1" s="1101"/>
      <c r="F1" s="1101"/>
      <c r="G1" s="1101"/>
      <c r="H1" s="1101"/>
    </row>
    <row r="2" spans="1:8">
      <c r="A2" s="1101" t="s">
        <v>1</v>
      </c>
      <c r="B2" s="1101"/>
      <c r="C2" s="1101"/>
      <c r="D2" s="1101"/>
      <c r="E2" s="1101"/>
      <c r="F2" s="1101"/>
      <c r="G2" s="1101"/>
      <c r="H2" s="1101"/>
    </row>
    <row r="3" spans="1:8">
      <c r="A3" s="1114" t="s">
        <v>476</v>
      </c>
      <c r="B3" s="1114"/>
      <c r="C3" s="1114"/>
      <c r="D3" s="1114"/>
      <c r="E3" s="1114"/>
      <c r="F3" s="1114"/>
      <c r="G3" s="1114"/>
      <c r="H3" s="1114"/>
    </row>
    <row r="4" spans="1:8">
      <c r="A4" s="1101" t="s">
        <v>406</v>
      </c>
      <c r="B4" s="1101"/>
      <c r="C4" s="1101"/>
      <c r="D4" s="1101"/>
      <c r="E4" s="1101"/>
      <c r="F4" s="1101"/>
      <c r="G4" s="1101"/>
      <c r="H4" s="1101"/>
    </row>
    <row r="5" spans="1:8">
      <c r="A5" s="1101" t="s">
        <v>1108</v>
      </c>
      <c r="B5" s="1101"/>
      <c r="C5" s="1101"/>
      <c r="D5" s="1101"/>
      <c r="E5" s="1101"/>
      <c r="F5" s="1101"/>
      <c r="G5" s="1101"/>
      <c r="H5" s="1101"/>
    </row>
    <row r="6" spans="1:8">
      <c r="A6" s="1101"/>
      <c r="B6" s="1101"/>
      <c r="C6" s="1101"/>
      <c r="D6" s="1101"/>
      <c r="E6" s="1101"/>
      <c r="F6" s="1101"/>
      <c r="G6" s="1101"/>
      <c r="H6" s="1101"/>
    </row>
    <row r="7" spans="1:8">
      <c r="A7" s="329" t="s">
        <v>477</v>
      </c>
      <c r="B7" s="329"/>
      <c r="C7" s="329"/>
      <c r="D7" s="329"/>
      <c r="E7" s="329"/>
      <c r="F7" s="329"/>
      <c r="G7" s="329"/>
      <c r="H7" s="662">
        <v>1</v>
      </c>
    </row>
    <row r="8" spans="1:8">
      <c r="A8" s="997" t="s">
        <v>828</v>
      </c>
      <c r="B8" s="997"/>
      <c r="C8" s="997"/>
      <c r="D8" s="997"/>
      <c r="E8" s="997"/>
      <c r="F8" s="997"/>
      <c r="G8" s="997"/>
      <c r="H8" s="997"/>
    </row>
    <row r="9" spans="1:8">
      <c r="A9" s="1102"/>
      <c r="B9" s="1102"/>
      <c r="C9" s="1102"/>
      <c r="D9" s="1102"/>
      <c r="E9" s="1102"/>
      <c r="F9" s="1102"/>
      <c r="G9" s="1102"/>
      <c r="H9" s="1102"/>
    </row>
    <row r="10" spans="1:8">
      <c r="A10" s="372"/>
      <c r="B10" s="372"/>
      <c r="C10" s="372"/>
      <c r="D10" s="591"/>
      <c r="E10" s="1103" t="s">
        <v>410</v>
      </c>
      <c r="F10" s="959"/>
      <c r="G10" s="1106" t="s">
        <v>8</v>
      </c>
      <c r="H10" s="1107"/>
    </row>
    <row r="11" spans="1:8">
      <c r="A11" s="590" t="s">
        <v>829</v>
      </c>
      <c r="B11" s="590"/>
      <c r="C11" s="590"/>
      <c r="D11" s="663"/>
      <c r="E11" s="1104"/>
      <c r="F11" s="1105"/>
      <c r="G11" s="1108" t="s">
        <v>478</v>
      </c>
      <c r="H11" s="1063"/>
    </row>
    <row r="12" spans="1:8">
      <c r="A12" s="822"/>
      <c r="B12" s="822"/>
      <c r="C12" s="822"/>
      <c r="D12" s="592"/>
      <c r="E12" s="1110" t="s">
        <v>439</v>
      </c>
      <c r="F12" s="1111"/>
      <c r="G12" s="1110" t="s">
        <v>440</v>
      </c>
      <c r="H12" s="1112"/>
    </row>
    <row r="13" spans="1:8">
      <c r="A13" s="10" t="s">
        <v>479</v>
      </c>
      <c r="B13" s="10"/>
      <c r="C13" s="10"/>
      <c r="D13" s="265"/>
      <c r="E13" s="664"/>
      <c r="F13" s="265">
        <v>4757270000</v>
      </c>
      <c r="G13" s="664"/>
      <c r="H13" s="665">
        <v>5182063966.3899975</v>
      </c>
    </row>
    <row r="14" spans="1:8">
      <c r="A14" s="202" t="s">
        <v>480</v>
      </c>
      <c r="B14" s="202"/>
      <c r="C14" s="202"/>
      <c r="D14" s="666"/>
      <c r="E14" s="388"/>
      <c r="F14" s="666">
        <v>1393486000</v>
      </c>
      <c r="G14" s="388"/>
      <c r="H14" s="26">
        <v>1531686144.2499981</v>
      </c>
    </row>
    <row r="15" spans="1:8">
      <c r="A15" s="202" t="s">
        <v>481</v>
      </c>
      <c r="B15" s="202"/>
      <c r="C15" s="202"/>
      <c r="D15" s="666"/>
      <c r="E15" s="388"/>
      <c r="F15" s="666">
        <v>526644000</v>
      </c>
      <c r="G15" s="388"/>
      <c r="H15" s="26">
        <v>608007519.69000006</v>
      </c>
    </row>
    <row r="16" spans="1:8">
      <c r="A16" s="202" t="s">
        <v>482</v>
      </c>
      <c r="B16" s="202"/>
      <c r="C16" s="202"/>
      <c r="D16" s="666"/>
      <c r="E16" s="388"/>
      <c r="F16" s="666">
        <v>2185140000</v>
      </c>
      <c r="G16" s="388"/>
      <c r="H16" s="26">
        <v>2356684203.9199991</v>
      </c>
    </row>
    <row r="17" spans="1:8">
      <c r="A17" s="202" t="s">
        <v>483</v>
      </c>
      <c r="B17" s="202"/>
      <c r="C17" s="202"/>
      <c r="D17" s="666"/>
      <c r="E17" s="388"/>
      <c r="F17" s="666">
        <v>652000000</v>
      </c>
      <c r="G17" s="388"/>
      <c r="H17" s="26">
        <v>685686098.53000033</v>
      </c>
    </row>
    <row r="18" spans="1:8" s="380" customFormat="1" ht="12.75" customHeight="1">
      <c r="A18" s="29" t="s">
        <v>484</v>
      </c>
      <c r="B18" s="29"/>
      <c r="C18" s="29"/>
      <c r="D18" s="667"/>
      <c r="E18" s="668"/>
      <c r="F18" s="667">
        <v>2361943000</v>
      </c>
      <c r="G18" s="668"/>
      <c r="H18" s="669">
        <v>2582814944.9100003</v>
      </c>
    </row>
    <row r="19" spans="1:8" s="380" customFormat="1" ht="12.75" customHeight="1">
      <c r="A19" s="202" t="s">
        <v>485</v>
      </c>
      <c r="B19" s="202"/>
      <c r="C19" s="202"/>
      <c r="D19" s="666"/>
      <c r="E19" s="388"/>
      <c r="F19" s="666">
        <v>614000000</v>
      </c>
      <c r="G19" s="388"/>
      <c r="H19" s="26">
        <v>680457082.35000002</v>
      </c>
    </row>
    <row r="20" spans="1:8" s="380" customFormat="1" ht="12.75" customHeight="1">
      <c r="A20" s="266" t="s">
        <v>486</v>
      </c>
      <c r="B20" s="266"/>
      <c r="C20" s="266"/>
      <c r="D20" s="666"/>
      <c r="E20" s="388"/>
      <c r="F20" s="666">
        <v>547000000</v>
      </c>
      <c r="G20" s="388"/>
      <c r="H20" s="26">
        <v>616783286.87</v>
      </c>
    </row>
    <row r="21" spans="1:8" s="380" customFormat="1" ht="12.75" customHeight="1">
      <c r="A21" s="267" t="s">
        <v>905</v>
      </c>
      <c r="B21" s="267"/>
      <c r="C21" s="267"/>
      <c r="D21" s="670"/>
      <c r="E21" s="671"/>
      <c r="F21" s="666">
        <v>67000000</v>
      </c>
      <c r="G21" s="388"/>
      <c r="H21" s="26">
        <v>63673795.479999997</v>
      </c>
    </row>
    <row r="22" spans="1:8">
      <c r="A22" s="202" t="s">
        <v>487</v>
      </c>
      <c r="B22" s="202"/>
      <c r="C22" s="202"/>
      <c r="D22" s="666"/>
      <c r="E22" s="388"/>
      <c r="F22" s="666">
        <v>916000000</v>
      </c>
      <c r="G22" s="388"/>
      <c r="H22" s="26">
        <v>1052104154.7400004</v>
      </c>
    </row>
    <row r="23" spans="1:8">
      <c r="A23" s="202" t="s">
        <v>830</v>
      </c>
      <c r="B23" s="202"/>
      <c r="C23" s="202"/>
      <c r="D23" s="666"/>
      <c r="E23" s="388"/>
      <c r="F23" s="666">
        <v>9200000</v>
      </c>
      <c r="G23" s="388"/>
      <c r="H23" s="26">
        <v>15905641.600000001</v>
      </c>
    </row>
    <row r="24" spans="1:8">
      <c r="A24" s="202" t="s">
        <v>831</v>
      </c>
      <c r="B24" s="202"/>
      <c r="C24" s="202"/>
      <c r="D24" s="666"/>
      <c r="E24" s="388"/>
      <c r="F24" s="666">
        <v>743000</v>
      </c>
      <c r="G24" s="388"/>
      <c r="H24" s="26">
        <v>1496990.4400000004</v>
      </c>
    </row>
    <row r="25" spans="1:8" s="380" customFormat="1" ht="12.75" customHeight="1">
      <c r="A25" s="202" t="s">
        <v>832</v>
      </c>
      <c r="B25" s="202"/>
      <c r="C25" s="202"/>
      <c r="D25" s="666"/>
      <c r="E25" s="388"/>
      <c r="F25" s="666">
        <v>822000000</v>
      </c>
      <c r="G25" s="388"/>
      <c r="H25" s="26">
        <v>832851075.77999997</v>
      </c>
    </row>
    <row r="26" spans="1:8" s="380" customFormat="1" ht="12.75" customHeight="1">
      <c r="A26" s="202" t="s">
        <v>833</v>
      </c>
      <c r="B26" s="202"/>
      <c r="C26" s="202"/>
      <c r="D26" s="666"/>
      <c r="E26" s="388"/>
      <c r="F26" s="666">
        <v>0</v>
      </c>
      <c r="G26" s="388"/>
      <c r="H26" s="26">
        <v>0</v>
      </c>
    </row>
    <row r="27" spans="1:8" s="380" customFormat="1" ht="12.75" customHeight="1">
      <c r="A27" s="202" t="s">
        <v>968</v>
      </c>
      <c r="B27" s="202"/>
      <c r="C27" s="202"/>
      <c r="D27" s="666"/>
      <c r="E27" s="672"/>
      <c r="F27" s="440">
        <v>0</v>
      </c>
      <c r="G27" s="672"/>
      <c r="H27" s="823">
        <v>0</v>
      </c>
    </row>
    <row r="28" spans="1:8" s="380" customFormat="1" ht="12.75" customHeight="1">
      <c r="A28" s="37" t="s">
        <v>834</v>
      </c>
      <c r="B28" s="37"/>
      <c r="C28" s="37"/>
      <c r="D28" s="673"/>
      <c r="E28" s="674"/>
      <c r="F28" s="675">
        <v>7119213000</v>
      </c>
      <c r="G28" s="674"/>
      <c r="H28" s="778">
        <v>7764878911.2999973</v>
      </c>
    </row>
    <row r="29" spans="1:8" s="380" customFormat="1" ht="12.75" customHeight="1">
      <c r="A29" s="376"/>
      <c r="B29" s="376"/>
      <c r="C29" s="376"/>
      <c r="D29" s="391"/>
      <c r="E29" s="395"/>
      <c r="F29" s="391"/>
      <c r="G29" s="395"/>
      <c r="H29" s="391"/>
    </row>
    <row r="30" spans="1:8">
      <c r="A30" s="37" t="s">
        <v>969</v>
      </c>
      <c r="B30" s="37"/>
      <c r="C30" s="37"/>
      <c r="D30" s="285"/>
      <c r="E30" s="824"/>
      <c r="F30" s="673">
        <v>458988600</v>
      </c>
      <c r="G30" s="676"/>
      <c r="H30" s="285">
        <v>503828229.8860001</v>
      </c>
    </row>
    <row r="31" spans="1:8">
      <c r="A31" s="2"/>
      <c r="B31" s="2"/>
      <c r="C31" s="2"/>
      <c r="D31" s="26"/>
      <c r="F31" s="26"/>
      <c r="H31" s="26"/>
    </row>
    <row r="32" spans="1:8" ht="22.5" customHeight="1">
      <c r="A32" s="1109" t="s">
        <v>835</v>
      </c>
      <c r="B32" s="1109"/>
      <c r="C32" s="1109"/>
      <c r="D32" s="1109"/>
      <c r="E32" s="824"/>
      <c r="F32" s="673">
        <v>1320814650</v>
      </c>
      <c r="G32" s="676"/>
      <c r="H32" s="285">
        <v>1437391497.9389992</v>
      </c>
    </row>
    <row r="33" spans="1:8" s="380" customFormat="1" ht="12.75" customHeight="1">
      <c r="A33" s="775"/>
      <c r="B33" s="775"/>
      <c r="C33" s="775"/>
      <c r="D33" s="823"/>
      <c r="E33" s="825"/>
      <c r="F33" s="823"/>
      <c r="G33" s="825"/>
      <c r="H33" s="823"/>
    </row>
    <row r="34" spans="1:8" s="380" customFormat="1" ht="12.75" customHeight="1">
      <c r="A34" s="1040" t="s">
        <v>77</v>
      </c>
      <c r="B34" s="1040"/>
      <c r="C34" s="1040"/>
      <c r="D34" s="1040"/>
      <c r="E34" s="1040"/>
      <c r="F34" s="1040"/>
      <c r="G34" s="1040"/>
      <c r="H34" s="1040"/>
    </row>
    <row r="35" spans="1:8" s="380" customFormat="1" ht="12.75" customHeight="1">
      <c r="A35" s="372"/>
      <c r="B35" s="372"/>
      <c r="C35" s="372"/>
      <c r="D35" s="591"/>
      <c r="E35" s="1103" t="s">
        <v>410</v>
      </c>
      <c r="F35" s="959"/>
      <c r="G35" s="1106" t="s">
        <v>8</v>
      </c>
      <c r="H35" s="1107"/>
    </row>
    <row r="36" spans="1:8" s="380" customFormat="1" ht="12.75" customHeight="1">
      <c r="A36" s="590" t="s">
        <v>970</v>
      </c>
      <c r="B36" s="590"/>
      <c r="C36" s="590"/>
      <c r="D36" s="663"/>
      <c r="E36" s="1104"/>
      <c r="F36" s="1105"/>
      <c r="G36" s="1108" t="s">
        <v>478</v>
      </c>
      <c r="H36" s="1063"/>
    </row>
    <row r="37" spans="1:8" s="380" customFormat="1" ht="12.75" customHeight="1">
      <c r="A37" s="822"/>
      <c r="B37" s="822"/>
      <c r="C37" s="822"/>
      <c r="D37" s="592"/>
      <c r="E37" s="1110" t="s">
        <v>439</v>
      </c>
      <c r="F37" s="1111"/>
      <c r="G37" s="1110" t="s">
        <v>440</v>
      </c>
      <c r="H37" s="1112"/>
    </row>
    <row r="38" spans="1:8">
      <c r="A38" s="677" t="s">
        <v>971</v>
      </c>
      <c r="B38" s="677"/>
      <c r="C38" s="677"/>
      <c r="D38" s="677"/>
      <c r="E38" s="678"/>
      <c r="F38" s="826">
        <v>998301000</v>
      </c>
      <c r="G38" s="677"/>
      <c r="H38" s="679">
        <v>1006315150.2000002</v>
      </c>
    </row>
    <row r="39" spans="1:8">
      <c r="A39" s="680" t="s">
        <v>836</v>
      </c>
      <c r="B39" s="681"/>
      <c r="C39" s="681"/>
      <c r="D39" s="681"/>
      <c r="E39" s="682"/>
      <c r="F39" s="827">
        <v>998301000</v>
      </c>
      <c r="G39" s="681"/>
      <c r="H39" s="683">
        <v>1006315150.2000002</v>
      </c>
    </row>
    <row r="40" spans="1:8">
      <c r="A40" s="684" t="s">
        <v>837</v>
      </c>
      <c r="B40" s="681"/>
      <c r="C40" s="681"/>
      <c r="D40" s="681"/>
      <c r="E40" s="682"/>
      <c r="F40" s="666">
        <v>988301000</v>
      </c>
      <c r="G40" s="388"/>
      <c r="H40" s="26">
        <v>998510739.05000019</v>
      </c>
    </row>
    <row r="41" spans="1:8" s="380" customFormat="1" ht="12.75" customHeight="1">
      <c r="A41" s="684" t="s">
        <v>838</v>
      </c>
      <c r="B41" s="681"/>
      <c r="C41" s="681"/>
      <c r="D41" s="681"/>
      <c r="E41" s="682"/>
      <c r="F41" s="666">
        <v>10000000</v>
      </c>
      <c r="G41" s="388"/>
      <c r="H41" s="26">
        <v>7257924.2400000002</v>
      </c>
    </row>
    <row r="42" spans="1:8" s="380" customFormat="1" ht="12.75" customHeight="1">
      <c r="A42" s="684" t="s">
        <v>972</v>
      </c>
      <c r="B42" s="681"/>
      <c r="C42" s="681"/>
      <c r="D42" s="681"/>
      <c r="E42" s="682"/>
      <c r="F42" s="670">
        <v>0</v>
      </c>
      <c r="G42" s="828"/>
      <c r="H42" s="153">
        <v>546486.91</v>
      </c>
    </row>
    <row r="43" spans="1:8" s="380" customFormat="1" ht="12.75" customHeight="1">
      <c r="A43" s="680" t="s">
        <v>839</v>
      </c>
      <c r="B43" s="681"/>
      <c r="C43" s="681"/>
      <c r="D43" s="681"/>
      <c r="E43" s="682"/>
      <c r="F43" s="827">
        <v>0</v>
      </c>
      <c r="G43" s="681"/>
      <c r="H43" s="683">
        <v>0</v>
      </c>
    </row>
    <row r="44" spans="1:8" s="380" customFormat="1" ht="12.75" customHeight="1">
      <c r="A44" s="684" t="s">
        <v>840</v>
      </c>
      <c r="B44" s="681"/>
      <c r="C44" s="681"/>
      <c r="D44" s="681"/>
      <c r="E44" s="682"/>
      <c r="F44" s="666">
        <v>0</v>
      </c>
      <c r="G44" s="388"/>
      <c r="H44" s="26">
        <v>0</v>
      </c>
    </row>
    <row r="45" spans="1:8" s="380" customFormat="1" ht="12.75" customHeight="1">
      <c r="A45" s="684" t="s">
        <v>841</v>
      </c>
      <c r="B45" s="681"/>
      <c r="C45" s="681"/>
      <c r="D45" s="681"/>
      <c r="E45" s="682"/>
      <c r="F45" s="666">
        <v>0</v>
      </c>
      <c r="G45" s="388"/>
      <c r="H45" s="26">
        <v>0</v>
      </c>
    </row>
    <row r="46" spans="1:8">
      <c r="A46" s="684" t="s">
        <v>973</v>
      </c>
      <c r="B46" s="681"/>
      <c r="C46" s="681"/>
      <c r="D46" s="681"/>
      <c r="E46" s="682"/>
      <c r="F46" s="666">
        <v>0</v>
      </c>
      <c r="H46" s="26">
        <v>0</v>
      </c>
    </row>
    <row r="47" spans="1:8">
      <c r="A47" s="680" t="s">
        <v>842</v>
      </c>
      <c r="B47" s="681"/>
      <c r="C47" s="681"/>
      <c r="D47" s="681"/>
      <c r="E47" s="682"/>
      <c r="F47" s="827">
        <v>0</v>
      </c>
      <c r="G47" s="681"/>
      <c r="H47" s="683">
        <v>0</v>
      </c>
    </row>
    <row r="48" spans="1:8">
      <c r="A48" s="684" t="s">
        <v>843</v>
      </c>
      <c r="B48" s="681"/>
      <c r="C48" s="681"/>
      <c r="D48" s="681"/>
      <c r="E48" s="682"/>
      <c r="F48" s="666">
        <v>0</v>
      </c>
      <c r="G48" s="388"/>
      <c r="H48" s="26">
        <v>0</v>
      </c>
    </row>
    <row r="49" spans="1:8">
      <c r="A49" s="684" t="s">
        <v>844</v>
      </c>
      <c r="B49" s="681"/>
      <c r="C49" s="681"/>
      <c r="D49" s="681"/>
      <c r="E49" s="682"/>
      <c r="F49" s="666">
        <v>0</v>
      </c>
      <c r="G49" s="388"/>
      <c r="H49" s="26">
        <v>0</v>
      </c>
    </row>
    <row r="50" spans="1:8">
      <c r="A50" s="684" t="s">
        <v>974</v>
      </c>
      <c r="B50" s="681"/>
      <c r="C50" s="681"/>
      <c r="D50" s="681"/>
      <c r="E50" s="682"/>
      <c r="F50" s="666">
        <v>0</v>
      </c>
      <c r="H50" s="26">
        <v>0</v>
      </c>
    </row>
    <row r="51" spans="1:8">
      <c r="A51" s="680" t="s">
        <v>975</v>
      </c>
      <c r="B51" s="681"/>
      <c r="C51" s="681"/>
      <c r="D51" s="681"/>
      <c r="E51" s="682"/>
      <c r="F51" s="827">
        <v>0</v>
      </c>
      <c r="G51" s="681"/>
      <c r="H51" s="683">
        <v>0</v>
      </c>
    </row>
    <row r="52" spans="1:8">
      <c r="A52" s="684" t="s">
        <v>976</v>
      </c>
      <c r="B52" s="681"/>
      <c r="C52" s="681"/>
      <c r="D52" s="681"/>
      <c r="E52" s="682"/>
      <c r="F52" s="666">
        <v>0</v>
      </c>
      <c r="H52" s="26">
        <v>0</v>
      </c>
    </row>
    <row r="53" spans="1:8">
      <c r="A53" s="684" t="s">
        <v>977</v>
      </c>
      <c r="B53" s="681"/>
      <c r="C53" s="681"/>
      <c r="D53" s="681"/>
      <c r="E53" s="682"/>
      <c r="F53" s="666">
        <v>0</v>
      </c>
      <c r="H53" s="26">
        <v>0</v>
      </c>
    </row>
    <row r="54" spans="1:8">
      <c r="A54" s="684" t="s">
        <v>978</v>
      </c>
      <c r="B54" s="681"/>
      <c r="C54" s="681"/>
      <c r="D54" s="681"/>
      <c r="E54" s="682"/>
      <c r="F54" s="666">
        <v>0</v>
      </c>
      <c r="H54" s="26">
        <v>0</v>
      </c>
    </row>
    <row r="55" spans="1:8">
      <c r="A55" s="677" t="s">
        <v>845</v>
      </c>
      <c r="B55" s="677"/>
      <c r="C55" s="677"/>
      <c r="D55" s="677"/>
      <c r="E55" s="685"/>
      <c r="F55" s="829">
        <v>529312400</v>
      </c>
      <c r="G55" s="677"/>
      <c r="H55" s="679">
        <v>494682509.16400009</v>
      </c>
    </row>
    <row r="56" spans="1:8" ht="22.5" customHeight="1">
      <c r="A56" s="271" t="s">
        <v>846</v>
      </c>
      <c r="B56" s="271"/>
      <c r="C56" s="271"/>
      <c r="D56" s="271"/>
      <c r="E56" s="1113" t="s">
        <v>494</v>
      </c>
      <c r="F56" s="1040"/>
      <c r="G56" s="1040"/>
      <c r="H56" s="1040"/>
    </row>
    <row r="57" spans="1:8">
      <c r="A57" s="686" t="s">
        <v>847</v>
      </c>
      <c r="B57" s="686"/>
      <c r="C57" s="686"/>
      <c r="D57" s="686"/>
      <c r="E57" s="678"/>
      <c r="F57" s="686"/>
      <c r="G57" s="686"/>
      <c r="H57" s="830">
        <f>H58+H59</f>
        <v>4451138.34</v>
      </c>
    </row>
    <row r="58" spans="1:8">
      <c r="A58" s="680" t="s">
        <v>848</v>
      </c>
      <c r="B58" s="681"/>
      <c r="C58" s="681"/>
      <c r="D58" s="681"/>
      <c r="E58" s="682"/>
      <c r="F58" s="681"/>
      <c r="G58" s="681"/>
      <c r="H58" s="831">
        <v>4222230.04</v>
      </c>
    </row>
    <row r="59" spans="1:8">
      <c r="A59" s="832" t="s">
        <v>849</v>
      </c>
      <c r="B59" s="833"/>
      <c r="C59" s="833"/>
      <c r="D59" s="833"/>
      <c r="E59" s="687"/>
      <c r="F59" s="833"/>
      <c r="G59" s="833"/>
      <c r="H59" s="834">
        <v>228908.3</v>
      </c>
    </row>
    <row r="60" spans="1:8">
      <c r="A60" s="681"/>
      <c r="B60" s="681"/>
      <c r="C60" s="681"/>
      <c r="D60" s="681"/>
      <c r="E60" s="681"/>
      <c r="F60" s="681"/>
      <c r="G60" s="681"/>
      <c r="H60" s="681"/>
    </row>
    <row r="61" spans="1:8" ht="15" customHeight="1">
      <c r="A61" s="160" t="s">
        <v>850</v>
      </c>
      <c r="B61" s="160"/>
      <c r="C61" s="160"/>
      <c r="D61" s="274"/>
      <c r="E61" s="835"/>
      <c r="F61" s="836"/>
      <c r="G61" s="688"/>
      <c r="H61" s="274">
        <f>H38+H57</f>
        <v>1010766288.5400002</v>
      </c>
    </row>
    <row r="62" spans="1:8">
      <c r="A62" s="833"/>
      <c r="B62" s="833"/>
      <c r="C62" s="833"/>
      <c r="D62" s="833"/>
      <c r="E62" s="833"/>
      <c r="F62" s="833"/>
      <c r="G62" s="833"/>
      <c r="H62" s="833"/>
    </row>
    <row r="63" spans="1:8" ht="22.5">
      <c r="A63" s="109" t="s">
        <v>979</v>
      </c>
      <c r="B63" s="689"/>
      <c r="C63" s="690"/>
      <c r="D63" s="402" t="s">
        <v>82</v>
      </c>
      <c r="E63" s="402" t="s">
        <v>83</v>
      </c>
      <c r="F63" s="402" t="s">
        <v>85</v>
      </c>
      <c r="G63" s="402" t="s">
        <v>87</v>
      </c>
      <c r="H63" s="1041" t="s">
        <v>851</v>
      </c>
    </row>
    <row r="64" spans="1:8">
      <c r="A64" s="589" t="s">
        <v>980</v>
      </c>
      <c r="B64" s="691"/>
      <c r="C64" s="692"/>
      <c r="D64" s="693"/>
      <c r="E64" s="693" t="s">
        <v>478</v>
      </c>
      <c r="F64" s="693" t="s">
        <v>478</v>
      </c>
      <c r="G64" s="693" t="s">
        <v>478</v>
      </c>
      <c r="H64" s="1115"/>
    </row>
    <row r="65" spans="1:8">
      <c r="A65" s="837"/>
      <c r="B65" s="837"/>
      <c r="C65" s="403"/>
      <c r="D65" s="595" t="s">
        <v>593</v>
      </c>
      <c r="E65" s="595" t="s">
        <v>490</v>
      </c>
      <c r="F65" s="595" t="s">
        <v>491</v>
      </c>
      <c r="G65" s="595" t="s">
        <v>556</v>
      </c>
      <c r="H65" s="694" t="s">
        <v>492</v>
      </c>
    </row>
    <row r="66" spans="1:8">
      <c r="A66" s="686" t="s">
        <v>981</v>
      </c>
      <c r="B66" s="686"/>
      <c r="C66" s="695"/>
      <c r="D66" s="696">
        <v>1002752138.3399999</v>
      </c>
      <c r="E66" s="696">
        <v>1001784939.1399997</v>
      </c>
      <c r="F66" s="696">
        <v>988889973.3299998</v>
      </c>
      <c r="G66" s="696">
        <v>987147807.02999973</v>
      </c>
      <c r="H66" s="838">
        <v>12894965.809999943</v>
      </c>
    </row>
    <row r="67" spans="1:8">
      <c r="A67" s="680" t="s">
        <v>982</v>
      </c>
      <c r="B67" s="681"/>
      <c r="C67" s="697"/>
      <c r="D67" s="698">
        <v>903576449.03999996</v>
      </c>
      <c r="E67" s="698">
        <v>903543408.86999977</v>
      </c>
      <c r="F67" s="698">
        <v>903543408.86999977</v>
      </c>
      <c r="G67" s="698">
        <v>903543408.86999977</v>
      </c>
      <c r="H67" s="839">
        <v>0</v>
      </c>
    </row>
    <row r="68" spans="1:8" ht="12.75" customHeight="1">
      <c r="A68" s="684" t="s">
        <v>983</v>
      </c>
      <c r="B68" s="681"/>
      <c r="C68" s="697"/>
      <c r="D68" s="698">
        <v>278527000</v>
      </c>
      <c r="E68" s="698">
        <v>278526108.64999998</v>
      </c>
      <c r="F68" s="698">
        <v>278526108.64999998</v>
      </c>
      <c r="G68" s="698">
        <v>278526108.64999998</v>
      </c>
      <c r="H68" s="839">
        <v>0</v>
      </c>
    </row>
    <row r="69" spans="1:8">
      <c r="A69" s="684" t="s">
        <v>984</v>
      </c>
      <c r="B69" s="681"/>
      <c r="C69" s="697"/>
      <c r="D69" s="698">
        <v>561331449.03999996</v>
      </c>
      <c r="E69" s="698">
        <v>561324233.34999979</v>
      </c>
      <c r="F69" s="698">
        <v>561324233.34999979</v>
      </c>
      <c r="G69" s="698">
        <v>561324233.34999979</v>
      </c>
      <c r="H69" s="839">
        <v>0</v>
      </c>
    </row>
    <row r="70" spans="1:8">
      <c r="A70" s="684" t="s">
        <v>985</v>
      </c>
      <c r="B70" s="681"/>
      <c r="C70" s="697"/>
      <c r="D70" s="698">
        <v>3014980.24</v>
      </c>
      <c r="E70" s="698">
        <v>3014980.24</v>
      </c>
      <c r="F70" s="698">
        <v>3014980.24</v>
      </c>
      <c r="G70" s="698">
        <v>3014980.24</v>
      </c>
      <c r="H70" s="839">
        <v>0</v>
      </c>
    </row>
    <row r="71" spans="1:8">
      <c r="A71" s="684" t="s">
        <v>986</v>
      </c>
      <c r="B71" s="681"/>
      <c r="C71" s="697"/>
      <c r="D71" s="698">
        <v>60703019.759999998</v>
      </c>
      <c r="E71" s="698">
        <v>60678086.630000003</v>
      </c>
      <c r="F71" s="698">
        <v>60678086.629999995</v>
      </c>
      <c r="G71" s="698">
        <v>60678086.629999995</v>
      </c>
      <c r="H71" s="839">
        <v>0</v>
      </c>
    </row>
    <row r="72" spans="1:8" ht="22.5" customHeight="1">
      <c r="A72" s="684" t="s">
        <v>987</v>
      </c>
      <c r="B72" s="681"/>
      <c r="C72" s="697"/>
      <c r="D72" s="698">
        <v>0</v>
      </c>
      <c r="E72" s="698">
        <v>0</v>
      </c>
      <c r="F72" s="698">
        <v>0</v>
      </c>
      <c r="G72" s="698">
        <v>0</v>
      </c>
      <c r="H72" s="839">
        <v>0</v>
      </c>
    </row>
    <row r="73" spans="1:8">
      <c r="A73" s="680" t="s">
        <v>988</v>
      </c>
      <c r="B73" s="677"/>
      <c r="C73" s="699"/>
      <c r="D73" s="698">
        <v>99175689.300000012</v>
      </c>
      <c r="E73" s="698">
        <v>98241530.270000011</v>
      </c>
      <c r="F73" s="698">
        <v>85346564.460000008</v>
      </c>
      <c r="G73" s="698">
        <v>83604398.159999996</v>
      </c>
      <c r="H73" s="839">
        <v>12894965.809999999</v>
      </c>
    </row>
    <row r="74" spans="1:8">
      <c r="A74" s="684" t="s">
        <v>989</v>
      </c>
      <c r="B74" s="681"/>
      <c r="C74" s="697"/>
      <c r="D74" s="698">
        <v>30446169.09</v>
      </c>
      <c r="E74" s="698">
        <v>30381433.850000001</v>
      </c>
      <c r="F74" s="698">
        <v>23020956.759999994</v>
      </c>
      <c r="G74" s="698">
        <v>23020956.759999994</v>
      </c>
      <c r="H74" s="839">
        <v>7360477.0900000073</v>
      </c>
    </row>
    <row r="75" spans="1:8">
      <c r="A75" s="684" t="s">
        <v>990</v>
      </c>
      <c r="B75" s="681"/>
      <c r="C75" s="697"/>
      <c r="D75" s="698">
        <v>68729520.210000008</v>
      </c>
      <c r="E75" s="698">
        <v>67860096.420000002</v>
      </c>
      <c r="F75" s="698">
        <v>62325607.70000001</v>
      </c>
      <c r="G75" s="698">
        <v>60583441.400000006</v>
      </c>
      <c r="H75" s="839">
        <v>5534488.7199999914</v>
      </c>
    </row>
    <row r="76" spans="1:8" ht="12.75" customHeight="1">
      <c r="A76" s="684" t="s">
        <v>991</v>
      </c>
      <c r="B76" s="681"/>
      <c r="C76" s="697"/>
      <c r="D76" s="698">
        <v>0</v>
      </c>
      <c r="E76" s="698">
        <v>0</v>
      </c>
      <c r="F76" s="698">
        <v>0</v>
      </c>
      <c r="G76" s="698">
        <v>0</v>
      </c>
      <c r="H76" s="839">
        <v>0</v>
      </c>
    </row>
    <row r="77" spans="1:8">
      <c r="A77" s="684" t="s">
        <v>992</v>
      </c>
      <c r="B77" s="681"/>
      <c r="C77" s="697"/>
      <c r="D77" s="698">
        <v>0</v>
      </c>
      <c r="E77" s="698">
        <v>0</v>
      </c>
      <c r="F77" s="698">
        <v>0</v>
      </c>
      <c r="G77" s="698">
        <v>0</v>
      </c>
      <c r="H77" s="839">
        <v>0</v>
      </c>
    </row>
    <row r="78" spans="1:8">
      <c r="A78" s="684" t="s">
        <v>993</v>
      </c>
      <c r="B78" s="681"/>
      <c r="C78" s="697"/>
      <c r="D78" s="698">
        <v>0</v>
      </c>
      <c r="E78" s="698">
        <v>0</v>
      </c>
      <c r="F78" s="698">
        <v>0</v>
      </c>
      <c r="G78" s="698">
        <v>0</v>
      </c>
      <c r="H78" s="839">
        <v>0</v>
      </c>
    </row>
    <row r="79" spans="1:8">
      <c r="A79" s="684" t="s">
        <v>994</v>
      </c>
      <c r="B79" s="681"/>
      <c r="C79" s="697"/>
      <c r="D79" s="698">
        <v>0</v>
      </c>
      <c r="E79" s="698">
        <v>0</v>
      </c>
      <c r="F79" s="698">
        <v>0</v>
      </c>
      <c r="G79" s="698">
        <v>0</v>
      </c>
      <c r="H79" s="839">
        <v>0</v>
      </c>
    </row>
    <row r="80" spans="1:8">
      <c r="A80" s="840" t="s">
        <v>995</v>
      </c>
      <c r="B80" s="833"/>
      <c r="C80" s="701"/>
      <c r="D80" s="710">
        <v>0</v>
      </c>
      <c r="E80" s="710">
        <v>0</v>
      </c>
      <c r="F80" s="710">
        <v>0</v>
      </c>
      <c r="G80" s="710">
        <v>0</v>
      </c>
      <c r="H80" s="841">
        <v>0</v>
      </c>
    </row>
    <row r="81" spans="1:8">
      <c r="A81" s="681"/>
      <c r="B81" s="681"/>
      <c r="C81" s="681"/>
      <c r="D81" s="681"/>
      <c r="E81" s="681"/>
      <c r="F81" s="681"/>
      <c r="G81" s="681"/>
      <c r="H81" s="681"/>
    </row>
    <row r="82" spans="1:8">
      <c r="A82" s="1040" t="s">
        <v>495</v>
      </c>
      <c r="B82" s="1040"/>
      <c r="C82" s="1040"/>
      <c r="D82" s="1040"/>
      <c r="E82" s="1040"/>
      <c r="F82" s="1040"/>
      <c r="G82" s="1040"/>
      <c r="H82" s="1040"/>
    </row>
    <row r="83" spans="1:8" ht="39.75" customHeight="1">
      <c r="A83" s="997" t="s">
        <v>853</v>
      </c>
      <c r="B83" s="689"/>
      <c r="C83" s="402" t="s">
        <v>83</v>
      </c>
      <c r="D83" s="402" t="s">
        <v>85</v>
      </c>
      <c r="E83" s="402" t="s">
        <v>87</v>
      </c>
      <c r="F83" s="493" t="s">
        <v>851</v>
      </c>
      <c r="G83" s="1041" t="s">
        <v>854</v>
      </c>
      <c r="H83" s="1116" t="s">
        <v>996</v>
      </c>
    </row>
    <row r="84" spans="1:8" ht="27" customHeight="1">
      <c r="A84" s="998"/>
      <c r="B84" s="691"/>
      <c r="C84" s="693" t="s">
        <v>478</v>
      </c>
      <c r="D84" s="693" t="s">
        <v>478</v>
      </c>
      <c r="E84" s="693" t="s">
        <v>478</v>
      </c>
      <c r="F84" s="766"/>
      <c r="G84" s="1115"/>
      <c r="H84" s="1117"/>
    </row>
    <row r="85" spans="1:8">
      <c r="A85" s="1102"/>
      <c r="B85" s="837"/>
      <c r="C85" s="595" t="s">
        <v>490</v>
      </c>
      <c r="D85" s="595" t="s">
        <v>491</v>
      </c>
      <c r="E85" s="595" t="s">
        <v>556</v>
      </c>
      <c r="F85" s="694" t="s">
        <v>492</v>
      </c>
      <c r="G85" s="694" t="s">
        <v>569</v>
      </c>
      <c r="H85" s="694" t="s">
        <v>628</v>
      </c>
    </row>
    <row r="86" spans="1:8" ht="12.75" customHeight="1">
      <c r="A86" s="702" t="s">
        <v>997</v>
      </c>
      <c r="B86" s="686"/>
      <c r="C86" s="703">
        <v>997333800.80000019</v>
      </c>
      <c r="D86" s="703">
        <v>984438834.99000049</v>
      </c>
      <c r="E86" s="703">
        <v>982696668.6900003</v>
      </c>
      <c r="F86" s="703">
        <v>12894965.809999704</v>
      </c>
      <c r="G86" s="212">
        <v>0</v>
      </c>
      <c r="H86" s="842">
        <v>0</v>
      </c>
    </row>
    <row r="87" spans="1:8">
      <c r="A87" s="704" t="s">
        <v>998</v>
      </c>
      <c r="B87" s="681"/>
      <c r="C87" s="698">
        <v>997333800.80000019</v>
      </c>
      <c r="D87" s="698">
        <v>984438834.99000049</v>
      </c>
      <c r="E87" s="698">
        <v>982696668.6900003</v>
      </c>
      <c r="F87" s="698">
        <v>12894965.809999704</v>
      </c>
      <c r="G87" s="839">
        <v>0</v>
      </c>
      <c r="H87" s="843">
        <v>0</v>
      </c>
    </row>
    <row r="88" spans="1:8">
      <c r="A88" s="704" t="s">
        <v>999</v>
      </c>
      <c r="B88" s="681"/>
      <c r="C88" s="698">
        <v>0</v>
      </c>
      <c r="D88" s="698">
        <v>0</v>
      </c>
      <c r="E88" s="698">
        <v>0</v>
      </c>
      <c r="F88" s="698">
        <v>0</v>
      </c>
      <c r="G88" s="839">
        <v>0</v>
      </c>
      <c r="H88" s="843">
        <v>0</v>
      </c>
    </row>
    <row r="89" spans="1:8">
      <c r="A89" s="704" t="s">
        <v>1000</v>
      </c>
      <c r="B89" s="681"/>
      <c r="C89" s="698">
        <v>0</v>
      </c>
      <c r="D89" s="698">
        <v>0</v>
      </c>
      <c r="E89" s="698">
        <v>0</v>
      </c>
      <c r="F89" s="698">
        <v>0</v>
      </c>
      <c r="G89" s="839">
        <v>0</v>
      </c>
      <c r="H89" s="843">
        <v>0</v>
      </c>
    </row>
    <row r="90" spans="1:8">
      <c r="A90" s="704" t="s">
        <v>1001</v>
      </c>
      <c r="B90" s="681"/>
      <c r="C90" s="698">
        <v>0</v>
      </c>
      <c r="D90" s="698">
        <v>0</v>
      </c>
      <c r="E90" s="698">
        <v>0</v>
      </c>
      <c r="F90" s="698">
        <v>0</v>
      </c>
      <c r="G90" s="839">
        <v>0</v>
      </c>
      <c r="H90" s="843">
        <v>0</v>
      </c>
    </row>
    <row r="91" spans="1:8">
      <c r="A91" s="704" t="s">
        <v>1002</v>
      </c>
      <c r="B91" s="681"/>
      <c r="C91" s="698">
        <v>903543408.86999977</v>
      </c>
      <c r="D91" s="698">
        <v>903543408.86999977</v>
      </c>
      <c r="E91" s="698">
        <v>903543408.86999977</v>
      </c>
      <c r="F91" s="698">
        <v>0</v>
      </c>
      <c r="G91" s="839">
        <v>0</v>
      </c>
      <c r="H91" s="844"/>
    </row>
    <row r="92" spans="1:8" ht="22.5">
      <c r="A92" s="768" t="s">
        <v>1003</v>
      </c>
      <c r="B92" s="681"/>
      <c r="C92" s="698">
        <v>0</v>
      </c>
      <c r="D92" s="698">
        <v>0</v>
      </c>
      <c r="E92" s="698">
        <v>0</v>
      </c>
      <c r="F92" s="698">
        <v>0</v>
      </c>
      <c r="G92" s="839">
        <v>0</v>
      </c>
      <c r="H92" s="844"/>
    </row>
    <row r="93" spans="1:8" ht="22.5">
      <c r="A93" s="845" t="s">
        <v>1004</v>
      </c>
      <c r="B93" s="677"/>
      <c r="C93" s="698">
        <v>0</v>
      </c>
      <c r="D93" s="698">
        <v>0</v>
      </c>
      <c r="E93" s="698">
        <v>0</v>
      </c>
      <c r="F93" s="698">
        <v>0</v>
      </c>
      <c r="G93" s="839">
        <v>0</v>
      </c>
      <c r="H93" s="844"/>
    </row>
    <row r="94" spans="1:8">
      <c r="A94" s="833"/>
      <c r="B94" s="833"/>
      <c r="C94" s="705"/>
      <c r="D94" s="705"/>
      <c r="E94" s="705"/>
      <c r="F94" s="705"/>
      <c r="G94" s="833"/>
      <c r="H94" s="846"/>
    </row>
    <row r="95" spans="1:8" ht="12.75" customHeight="1">
      <c r="A95" s="997" t="s">
        <v>855</v>
      </c>
      <c r="B95" s="689"/>
      <c r="C95" s="689"/>
      <c r="D95" s="706"/>
      <c r="E95" s="402" t="s">
        <v>856</v>
      </c>
      <c r="F95" s="402" t="s">
        <v>857</v>
      </c>
      <c r="G95" s="402" t="s">
        <v>858</v>
      </c>
      <c r="H95" s="594" t="s">
        <v>859</v>
      </c>
    </row>
    <row r="96" spans="1:8" ht="12.75" customHeight="1">
      <c r="A96" s="1102"/>
      <c r="B96" s="837"/>
      <c r="C96" s="837"/>
      <c r="D96" s="847"/>
      <c r="E96" s="404" t="s">
        <v>628</v>
      </c>
      <c r="F96" s="404" t="s">
        <v>629</v>
      </c>
      <c r="G96" s="404" t="s">
        <v>860</v>
      </c>
      <c r="H96" s="594" t="s">
        <v>644</v>
      </c>
    </row>
    <row r="97" spans="1:8">
      <c r="A97" s="702" t="s">
        <v>1005</v>
      </c>
      <c r="B97" s="702"/>
      <c r="C97" s="702"/>
      <c r="D97" s="702"/>
      <c r="E97" s="386">
        <v>704420605.1400001</v>
      </c>
      <c r="F97" s="386">
        <v>903543408.86999977</v>
      </c>
      <c r="G97" s="386">
        <v>903543408.86999977</v>
      </c>
      <c r="H97" s="723">
        <v>89.787320472162719</v>
      </c>
    </row>
    <row r="98" spans="1:8">
      <c r="A98" s="681" t="s">
        <v>1006</v>
      </c>
      <c r="B98" s="681"/>
      <c r="C98" s="681"/>
      <c r="D98" s="681"/>
      <c r="E98" s="848">
        <v>0</v>
      </c>
      <c r="F98" s="386">
        <v>0</v>
      </c>
      <c r="G98" s="386">
        <v>0</v>
      </c>
      <c r="H98" s="724">
        <v>0</v>
      </c>
    </row>
    <row r="99" spans="1:8">
      <c r="A99" s="681" t="s">
        <v>1007</v>
      </c>
      <c r="B99" s="681"/>
      <c r="C99" s="681"/>
      <c r="D99" s="681"/>
      <c r="E99" s="848">
        <v>0</v>
      </c>
      <c r="F99" s="386">
        <v>0</v>
      </c>
      <c r="G99" s="386">
        <v>0</v>
      </c>
      <c r="H99" s="724">
        <v>0</v>
      </c>
    </row>
    <row r="100" spans="1:8">
      <c r="A100" s="833"/>
      <c r="B100" s="833"/>
      <c r="C100" s="833"/>
      <c r="D100" s="833"/>
      <c r="E100" s="705"/>
      <c r="F100" s="705"/>
      <c r="G100" s="705"/>
      <c r="H100" s="687"/>
    </row>
    <row r="101" spans="1:8" ht="26.25" customHeight="1">
      <c r="A101" s="997" t="s">
        <v>861</v>
      </c>
      <c r="B101" s="689"/>
      <c r="C101" s="689"/>
      <c r="D101" s="402" t="s">
        <v>862</v>
      </c>
      <c r="E101" s="402" t="s">
        <v>863</v>
      </c>
      <c r="F101" s="402" t="s">
        <v>864</v>
      </c>
      <c r="G101" s="849" t="s">
        <v>1008</v>
      </c>
      <c r="H101" s="594" t="s">
        <v>865</v>
      </c>
    </row>
    <row r="102" spans="1:8">
      <c r="A102" s="1102"/>
      <c r="B102" s="837"/>
      <c r="C102" s="837"/>
      <c r="D102" s="404" t="s">
        <v>645</v>
      </c>
      <c r="E102" s="404" t="s">
        <v>866</v>
      </c>
      <c r="F102" s="594" t="s">
        <v>647</v>
      </c>
      <c r="G102" s="594" t="s">
        <v>872</v>
      </c>
      <c r="H102" s="594" t="s">
        <v>873</v>
      </c>
    </row>
    <row r="103" spans="1:8">
      <c r="A103" s="702" t="s">
        <v>1009</v>
      </c>
      <c r="B103" s="702"/>
      <c r="C103" s="702"/>
      <c r="D103" s="211">
        <v>100631515.02000003</v>
      </c>
      <c r="E103" s="850">
        <v>8981349.3999999762</v>
      </c>
      <c r="F103" s="850">
        <v>8981349.3999999762</v>
      </c>
      <c r="G103" s="850">
        <v>0</v>
      </c>
      <c r="H103" s="707">
        <v>0.89249867680268724</v>
      </c>
    </row>
    <row r="104" spans="1:8">
      <c r="A104" s="681"/>
      <c r="B104" s="681"/>
      <c r="C104" s="681"/>
      <c r="D104" s="705"/>
      <c r="E104" s="705"/>
      <c r="F104" s="705"/>
      <c r="G104" s="705"/>
      <c r="H104" s="687"/>
    </row>
    <row r="105" spans="1:8" ht="56.25">
      <c r="A105" s="997" t="s">
        <v>867</v>
      </c>
      <c r="B105" s="997"/>
      <c r="C105" s="402" t="s">
        <v>868</v>
      </c>
      <c r="D105" s="402" t="s">
        <v>869</v>
      </c>
      <c r="E105" s="402" t="s">
        <v>870</v>
      </c>
      <c r="F105" s="402" t="s">
        <v>871</v>
      </c>
      <c r="G105" s="402" t="s">
        <v>1010</v>
      </c>
      <c r="H105" s="594" t="s">
        <v>1011</v>
      </c>
    </row>
    <row r="106" spans="1:8">
      <c r="A106" s="1102"/>
      <c r="B106" s="1102"/>
      <c r="C106" s="595" t="s">
        <v>650</v>
      </c>
      <c r="D106" s="708" t="s">
        <v>651</v>
      </c>
      <c r="E106" s="404" t="s">
        <v>652</v>
      </c>
      <c r="F106" s="404" t="s">
        <v>874</v>
      </c>
      <c r="G106" s="404" t="s">
        <v>659</v>
      </c>
      <c r="H106" s="594" t="s">
        <v>660</v>
      </c>
    </row>
    <row r="107" spans="1:8">
      <c r="A107" s="702" t="s">
        <v>1012</v>
      </c>
      <c r="B107" s="702"/>
      <c r="C107" s="703">
        <v>86379589.217999995</v>
      </c>
      <c r="D107" s="703">
        <v>4222230.04</v>
      </c>
      <c r="E107" s="709">
        <v>4222230.04</v>
      </c>
      <c r="F107" s="703">
        <v>0</v>
      </c>
      <c r="G107" s="703">
        <v>0</v>
      </c>
      <c r="H107" s="709">
        <v>0</v>
      </c>
    </row>
    <row r="108" spans="1:8" ht="24.75" customHeight="1">
      <c r="A108" s="680" t="s">
        <v>1013</v>
      </c>
      <c r="B108" s="681"/>
      <c r="C108" s="698">
        <v>86379589.217999995</v>
      </c>
      <c r="D108" s="698">
        <v>4222230.04</v>
      </c>
      <c r="E108" s="683">
        <v>4222230.04</v>
      </c>
      <c r="F108" s="698">
        <v>0</v>
      </c>
      <c r="G108" s="698">
        <v>0</v>
      </c>
      <c r="H108" s="683">
        <v>0</v>
      </c>
    </row>
    <row r="109" spans="1:8">
      <c r="A109" s="680" t="s">
        <v>1014</v>
      </c>
      <c r="B109" s="681"/>
      <c r="C109" s="698">
        <v>0</v>
      </c>
      <c r="D109" s="698">
        <v>0</v>
      </c>
      <c r="E109" s="683">
        <v>0</v>
      </c>
      <c r="F109" s="698">
        <v>0</v>
      </c>
      <c r="G109" s="698">
        <v>0</v>
      </c>
      <c r="H109" s="683">
        <v>0</v>
      </c>
    </row>
    <row r="110" spans="1:8">
      <c r="A110" s="833"/>
      <c r="B110" s="833"/>
      <c r="C110" s="710"/>
      <c r="D110" s="710"/>
      <c r="E110" s="834"/>
      <c r="F110" s="710"/>
      <c r="G110" s="710"/>
      <c r="H110" s="834"/>
    </row>
    <row r="111" spans="1:8">
      <c r="A111" s="681"/>
      <c r="B111" s="681"/>
      <c r="C111" s="681"/>
      <c r="D111" s="681"/>
      <c r="E111" s="681"/>
      <c r="F111" s="681"/>
      <c r="G111" s="681"/>
      <c r="H111" s="711" t="s">
        <v>392</v>
      </c>
    </row>
    <row r="112" spans="1:8">
      <c r="A112" s="681"/>
      <c r="B112" s="681"/>
      <c r="C112" s="681"/>
      <c r="D112" s="681"/>
      <c r="E112" s="681"/>
      <c r="F112" s="681"/>
      <c r="G112" s="681"/>
      <c r="H112" s="711" t="s">
        <v>393</v>
      </c>
    </row>
    <row r="113" spans="1:8">
      <c r="A113" s="1040" t="s">
        <v>875</v>
      </c>
      <c r="B113" s="1040"/>
      <c r="C113" s="1040"/>
      <c r="D113" s="1040"/>
      <c r="E113" s="1040"/>
      <c r="F113" s="1040"/>
      <c r="G113" s="1040"/>
      <c r="H113" s="1040"/>
    </row>
    <row r="114" spans="1:8" ht="22.5">
      <c r="A114" s="997" t="s">
        <v>1015</v>
      </c>
      <c r="B114" s="997"/>
      <c r="C114" s="959"/>
      <c r="D114" s="402" t="s">
        <v>82</v>
      </c>
      <c r="E114" s="402" t="s">
        <v>83</v>
      </c>
      <c r="F114" s="402" t="s">
        <v>85</v>
      </c>
      <c r="G114" s="402" t="s">
        <v>87</v>
      </c>
      <c r="H114" s="1041" t="s">
        <v>851</v>
      </c>
    </row>
    <row r="115" spans="1:8">
      <c r="A115" s="998" t="s">
        <v>1016</v>
      </c>
      <c r="B115" s="998"/>
      <c r="C115" s="1105"/>
      <c r="D115" s="693"/>
      <c r="E115" s="693" t="s">
        <v>478</v>
      </c>
      <c r="F115" s="693" t="s">
        <v>478</v>
      </c>
      <c r="G115" s="693" t="s">
        <v>478</v>
      </c>
      <c r="H115" s="1115"/>
    </row>
    <row r="116" spans="1:8">
      <c r="A116" s="837"/>
      <c r="B116" s="837"/>
      <c r="C116" s="403"/>
      <c r="D116" s="595" t="s">
        <v>593</v>
      </c>
      <c r="E116" s="595" t="s">
        <v>490</v>
      </c>
      <c r="F116" s="595" t="s">
        <v>491</v>
      </c>
      <c r="G116" s="595" t="s">
        <v>556</v>
      </c>
      <c r="H116" s="694" t="s">
        <v>492</v>
      </c>
    </row>
    <row r="117" spans="1:8">
      <c r="A117" s="686" t="s">
        <v>1017</v>
      </c>
      <c r="B117" s="686"/>
      <c r="C117" s="695"/>
      <c r="D117" s="696">
        <v>1526731223.78</v>
      </c>
      <c r="E117" s="696">
        <v>1470837390.9499998</v>
      </c>
      <c r="F117" s="696">
        <v>1280524920.6800003</v>
      </c>
      <c r="G117" s="696">
        <v>1269482712.8800004</v>
      </c>
      <c r="H117" s="838">
        <v>190312470.2699995</v>
      </c>
    </row>
    <row r="118" spans="1:8">
      <c r="A118" s="684" t="s">
        <v>1018</v>
      </c>
      <c r="B118" s="681"/>
      <c r="C118" s="697"/>
      <c r="D118" s="698">
        <v>545710644.20999992</v>
      </c>
      <c r="E118" s="698">
        <v>534527219.46999991</v>
      </c>
      <c r="F118" s="698">
        <v>486148765.94000006</v>
      </c>
      <c r="G118" s="698">
        <v>484675522.33000016</v>
      </c>
      <c r="H118" s="839">
        <v>48378453.529999852</v>
      </c>
    </row>
    <row r="119" spans="1:8">
      <c r="A119" s="684" t="s">
        <v>1019</v>
      </c>
      <c r="B119" s="681"/>
      <c r="C119" s="697"/>
      <c r="D119" s="698">
        <v>968260579.57000005</v>
      </c>
      <c r="E119" s="698">
        <v>923609978.55999982</v>
      </c>
      <c r="F119" s="698">
        <v>781675961.82000029</v>
      </c>
      <c r="G119" s="698">
        <v>772106997.63000011</v>
      </c>
      <c r="H119" s="839">
        <v>141934016.73999953</v>
      </c>
    </row>
    <row r="120" spans="1:8">
      <c r="A120" s="684" t="s">
        <v>1020</v>
      </c>
      <c r="B120" s="681"/>
      <c r="C120" s="697"/>
      <c r="D120" s="698">
        <v>2551000</v>
      </c>
      <c r="E120" s="698">
        <v>2517086.54</v>
      </c>
      <c r="F120" s="698">
        <v>2517086.54</v>
      </c>
      <c r="G120" s="698">
        <v>2517086.54</v>
      </c>
      <c r="H120" s="839">
        <v>0</v>
      </c>
    </row>
    <row r="121" spans="1:8">
      <c r="A121" s="684" t="s">
        <v>1021</v>
      </c>
      <c r="B121" s="681"/>
      <c r="C121" s="697"/>
      <c r="D121" s="698">
        <v>10209000</v>
      </c>
      <c r="E121" s="698">
        <v>10183106.379999999</v>
      </c>
      <c r="F121" s="698">
        <v>10183106.379999999</v>
      </c>
      <c r="G121" s="698">
        <v>10183106.379999999</v>
      </c>
      <c r="H121" s="839">
        <v>0</v>
      </c>
    </row>
    <row r="122" spans="1:8" ht="15" customHeight="1">
      <c r="A122" s="684" t="s">
        <v>1022</v>
      </c>
      <c r="B122" s="681"/>
      <c r="C122" s="697"/>
      <c r="D122" s="698">
        <v>0</v>
      </c>
      <c r="E122" s="698">
        <v>0</v>
      </c>
      <c r="F122" s="698">
        <v>0</v>
      </c>
      <c r="G122" s="698">
        <v>0</v>
      </c>
      <c r="H122" s="839">
        <v>0</v>
      </c>
    </row>
    <row r="123" spans="1:8">
      <c r="A123" s="684" t="s">
        <v>1023</v>
      </c>
      <c r="B123" s="681"/>
      <c r="C123" s="697"/>
      <c r="D123" s="698">
        <v>0</v>
      </c>
      <c r="E123" s="698">
        <v>0</v>
      </c>
      <c r="F123" s="698">
        <v>0</v>
      </c>
      <c r="G123" s="698">
        <v>0</v>
      </c>
      <c r="H123" s="839">
        <v>0</v>
      </c>
    </row>
    <row r="124" spans="1:8">
      <c r="A124" s="840" t="s">
        <v>1024</v>
      </c>
      <c r="B124" s="833"/>
      <c r="C124" s="701"/>
      <c r="D124" s="710">
        <v>0</v>
      </c>
      <c r="E124" s="710">
        <v>0</v>
      </c>
      <c r="F124" s="710">
        <v>0</v>
      </c>
      <c r="G124" s="710">
        <v>0</v>
      </c>
      <c r="H124" s="841">
        <v>0</v>
      </c>
    </row>
    <row r="125" spans="1:8">
      <c r="A125" s="684"/>
      <c r="B125" s="681"/>
      <c r="C125" s="681"/>
      <c r="D125" s="683"/>
      <c r="E125" s="683"/>
      <c r="F125" s="683"/>
      <c r="G125" s="683"/>
      <c r="H125" s="831"/>
    </row>
    <row r="126" spans="1:8">
      <c r="A126" s="1040" t="s">
        <v>875</v>
      </c>
      <c r="B126" s="1040"/>
      <c r="C126" s="1040"/>
      <c r="D126" s="1040"/>
      <c r="E126" s="1040"/>
      <c r="F126" s="1040"/>
      <c r="G126" s="1040"/>
      <c r="H126" s="1040"/>
    </row>
    <row r="127" spans="1:8" ht="15" customHeight="1">
      <c r="A127" s="997" t="s">
        <v>1015</v>
      </c>
      <c r="B127" s="997"/>
      <c r="C127" s="959"/>
      <c r="D127" s="402" t="s">
        <v>82</v>
      </c>
      <c r="E127" s="402" t="s">
        <v>83</v>
      </c>
      <c r="F127" s="402" t="s">
        <v>85</v>
      </c>
      <c r="G127" s="402" t="s">
        <v>87</v>
      </c>
      <c r="H127" s="1041" t="s">
        <v>851</v>
      </c>
    </row>
    <row r="128" spans="1:8" ht="15" customHeight="1">
      <c r="A128" s="998" t="s">
        <v>852</v>
      </c>
      <c r="B128" s="998"/>
      <c r="C128" s="1105"/>
      <c r="D128" s="693"/>
      <c r="E128" s="693" t="s">
        <v>478</v>
      </c>
      <c r="F128" s="693" t="s">
        <v>478</v>
      </c>
      <c r="G128" s="693" t="s">
        <v>478</v>
      </c>
      <c r="H128" s="1115"/>
    </row>
    <row r="129" spans="1:8" ht="15" customHeight="1">
      <c r="A129" s="837"/>
      <c r="B129" s="837"/>
      <c r="C129" s="403"/>
      <c r="D129" s="595" t="s">
        <v>593</v>
      </c>
      <c r="E129" s="595" t="s">
        <v>490</v>
      </c>
      <c r="F129" s="595" t="s">
        <v>491</v>
      </c>
      <c r="G129" s="595" t="s">
        <v>556</v>
      </c>
      <c r="H129" s="694" t="s">
        <v>492</v>
      </c>
    </row>
    <row r="130" spans="1:8" ht="15" customHeight="1">
      <c r="A130" s="686" t="s">
        <v>1025</v>
      </c>
      <c r="B130" s="686"/>
      <c r="C130" s="695"/>
      <c r="D130" s="696">
        <f>D131+D134</f>
        <v>1822944392.8699999</v>
      </c>
      <c r="E130" s="696">
        <f t="shared" ref="E130:H130" si="0">E131+E134</f>
        <v>1767044740.5299997</v>
      </c>
      <c r="F130" s="696">
        <f t="shared" si="0"/>
        <v>1569371793.1700003</v>
      </c>
      <c r="G130" s="696">
        <f t="shared" si="0"/>
        <v>1558329585.3700004</v>
      </c>
      <c r="H130" s="838">
        <f t="shared" si="0"/>
        <v>197672947.35999942</v>
      </c>
    </row>
    <row r="131" spans="1:8" ht="15" customHeight="1">
      <c r="A131" s="851" t="s">
        <v>1026</v>
      </c>
      <c r="B131" s="677"/>
      <c r="C131" s="699"/>
      <c r="D131" s="700">
        <f>D132+D133</f>
        <v>854683813.29999995</v>
      </c>
      <c r="E131" s="700">
        <f>E132+E133</f>
        <v>843434761.96999991</v>
      </c>
      <c r="F131" s="700">
        <f>F132+F133</f>
        <v>787695831.35000002</v>
      </c>
      <c r="G131" s="700">
        <f>G132+G133</f>
        <v>786222587.74000013</v>
      </c>
      <c r="H131" s="852">
        <f>E131-F131</f>
        <v>55738930.619999886</v>
      </c>
    </row>
    <row r="132" spans="1:8" ht="15" customHeight="1">
      <c r="A132" s="684" t="s">
        <v>1027</v>
      </c>
      <c r="B132" s="681"/>
      <c r="C132" s="697"/>
      <c r="D132" s="698">
        <v>341873525.31999999</v>
      </c>
      <c r="E132" s="698">
        <v>337373904.78799999</v>
      </c>
      <c r="F132" s="698">
        <v>315078332.54000002</v>
      </c>
      <c r="G132" s="698">
        <v>314489035.09600008</v>
      </c>
      <c r="H132" s="839">
        <v>22295572.247999966</v>
      </c>
    </row>
    <row r="133" spans="1:8" ht="15" customHeight="1">
      <c r="A133" s="684" t="s">
        <v>1028</v>
      </c>
      <c r="B133" s="681"/>
      <c r="C133" s="697"/>
      <c r="D133" s="698">
        <v>512810287.97999996</v>
      </c>
      <c r="E133" s="698">
        <v>506060857.18199992</v>
      </c>
      <c r="F133" s="698">
        <v>472617498.81</v>
      </c>
      <c r="G133" s="698">
        <v>471733552.64400005</v>
      </c>
      <c r="H133" s="839">
        <v>33443358.371999919</v>
      </c>
    </row>
    <row r="134" spans="1:8">
      <c r="A134" s="851" t="s">
        <v>1029</v>
      </c>
      <c r="B134" s="681"/>
      <c r="C134" s="697"/>
      <c r="D134" s="700">
        <f>+D119</f>
        <v>968260579.57000005</v>
      </c>
      <c r="E134" s="700">
        <f t="shared" ref="E134:G134" si="1">+E119</f>
        <v>923609978.55999982</v>
      </c>
      <c r="F134" s="700">
        <f t="shared" si="1"/>
        <v>781675961.82000029</v>
      </c>
      <c r="G134" s="700">
        <f t="shared" si="1"/>
        <v>772106997.63000011</v>
      </c>
      <c r="H134" s="852">
        <f t="shared" ref="H134:H135" si="2">E134-F134</f>
        <v>141934016.73999953</v>
      </c>
    </row>
    <row r="135" spans="1:8">
      <c r="A135" s="271" t="s">
        <v>876</v>
      </c>
      <c r="B135" s="271"/>
      <c r="C135" s="431"/>
      <c r="D135" s="853">
        <f>SUM(D132:D134)</f>
        <v>1822944392.8699999</v>
      </c>
      <c r="E135" s="853">
        <f>SUM(E132:E134)</f>
        <v>1767044740.5299997</v>
      </c>
      <c r="F135" s="853">
        <f>SUM(F132:F134)</f>
        <v>1569371793.1700003</v>
      </c>
      <c r="G135" s="853">
        <f>SUM(G132:G134)</f>
        <v>1558329585.3700004</v>
      </c>
      <c r="H135" s="854">
        <f t="shared" si="2"/>
        <v>197672947.35999942</v>
      </c>
    </row>
    <row r="136" spans="1:8">
      <c r="A136" s="681"/>
      <c r="B136" s="681"/>
      <c r="C136" s="681"/>
      <c r="D136" s="681"/>
      <c r="E136" s="681"/>
      <c r="F136" s="681"/>
      <c r="G136" s="681"/>
      <c r="H136" s="831"/>
    </row>
    <row r="137" spans="1:8">
      <c r="A137" s="1040" t="s">
        <v>877</v>
      </c>
      <c r="B137" s="1040"/>
      <c r="C137" s="1040"/>
      <c r="D137" s="1040"/>
      <c r="E137" s="1040"/>
      <c r="F137" s="984"/>
      <c r="G137" s="1113" t="s">
        <v>494</v>
      </c>
      <c r="H137" s="1040"/>
    </row>
    <row r="138" spans="1:8">
      <c r="A138" s="702" t="s">
        <v>1030</v>
      </c>
      <c r="B138" s="702"/>
      <c r="C138" s="702"/>
      <c r="D138" s="702"/>
      <c r="E138" s="702"/>
      <c r="F138" s="712"/>
      <c r="G138" s="713"/>
      <c r="H138" s="709">
        <v>1470837390.9499998</v>
      </c>
    </row>
    <row r="139" spans="1:8">
      <c r="A139" s="681" t="s">
        <v>1031</v>
      </c>
      <c r="B139" s="681"/>
      <c r="C139" s="681"/>
      <c r="D139" s="681"/>
      <c r="E139" s="681"/>
      <c r="F139" s="697"/>
      <c r="G139" s="682"/>
      <c r="H139" s="855">
        <v>503828229.8860001</v>
      </c>
    </row>
    <row r="140" spans="1:8">
      <c r="A140" s="681" t="s">
        <v>1032</v>
      </c>
      <c r="B140" s="681"/>
      <c r="C140" s="681"/>
      <c r="D140" s="681"/>
      <c r="E140" s="681"/>
      <c r="F140" s="697"/>
      <c r="G140" s="682"/>
      <c r="H140" s="855">
        <v>0</v>
      </c>
    </row>
    <row r="141" spans="1:8">
      <c r="A141" s="681" t="s">
        <v>1033</v>
      </c>
      <c r="B141" s="681"/>
      <c r="C141" s="681"/>
      <c r="D141" s="681"/>
      <c r="E141" s="681"/>
      <c r="F141" s="697"/>
      <c r="G141" s="682"/>
      <c r="H141" s="855">
        <v>0</v>
      </c>
    </row>
    <row r="142" spans="1:8">
      <c r="A142" s="681" t="s">
        <v>1034</v>
      </c>
      <c r="B142" s="681"/>
      <c r="C142" s="681"/>
      <c r="D142" s="681"/>
      <c r="E142" s="681"/>
      <c r="F142" s="697"/>
      <c r="G142" s="682"/>
      <c r="H142" s="683">
        <v>1.1920928955078125E-7</v>
      </c>
    </row>
    <row r="143" spans="1:8">
      <c r="A143" s="833" t="s">
        <v>1035</v>
      </c>
      <c r="B143" s="833"/>
      <c r="C143" s="833"/>
      <c r="D143" s="833"/>
      <c r="E143" s="833"/>
      <c r="F143" s="701"/>
      <c r="G143" s="687"/>
      <c r="H143" s="834">
        <v>10131742.140000001</v>
      </c>
    </row>
    <row r="144" spans="1:8">
      <c r="A144" s="271" t="s">
        <v>1036</v>
      </c>
      <c r="B144" s="271"/>
      <c r="C144" s="271"/>
      <c r="D144" s="271"/>
      <c r="E144" s="271"/>
      <c r="F144" s="431"/>
      <c r="G144" s="856"/>
      <c r="H144" s="714">
        <v>1964533878.6959999</v>
      </c>
    </row>
    <row r="145" spans="1:8" ht="22.5" customHeight="1">
      <c r="A145" s="681"/>
      <c r="B145" s="681"/>
      <c r="C145" s="681"/>
      <c r="D145" s="681"/>
      <c r="E145" s="681"/>
      <c r="F145" s="681"/>
      <c r="G145" s="681"/>
      <c r="H145" s="681"/>
    </row>
    <row r="146" spans="1:8">
      <c r="A146" s="997" t="s">
        <v>878</v>
      </c>
      <c r="B146" s="959"/>
      <c r="C146" s="1103" t="s">
        <v>856</v>
      </c>
      <c r="D146" s="959"/>
      <c r="E146" s="1103" t="s">
        <v>857</v>
      </c>
      <c r="F146" s="959"/>
      <c r="G146" s="1103" t="s">
        <v>859</v>
      </c>
      <c r="H146" s="997"/>
    </row>
    <row r="147" spans="1:8">
      <c r="A147" s="1102"/>
      <c r="B147" s="1118"/>
      <c r="C147" s="1119" t="s">
        <v>439</v>
      </c>
      <c r="D147" s="1118"/>
      <c r="E147" s="1119" t="s">
        <v>884</v>
      </c>
      <c r="F147" s="1118"/>
      <c r="G147" s="1119" t="s">
        <v>885</v>
      </c>
      <c r="H147" s="1102"/>
    </row>
    <row r="148" spans="1:8">
      <c r="A148" s="715" t="s">
        <v>1037</v>
      </c>
      <c r="B148" s="716"/>
      <c r="C148" s="857"/>
      <c r="D148" s="858">
        <v>1941219727.8249993</v>
      </c>
      <c r="E148" s="857"/>
      <c r="F148" s="717">
        <v>1964533878.6959999</v>
      </c>
      <c r="G148" s="857"/>
      <c r="H148" s="718">
        <v>0.25300251312832095</v>
      </c>
    </row>
    <row r="149" spans="1:8">
      <c r="A149" s="681"/>
      <c r="B149" s="681"/>
      <c r="C149" s="681"/>
      <c r="D149" s="681"/>
      <c r="E149" s="681"/>
      <c r="F149" s="681"/>
      <c r="G149" s="681"/>
      <c r="H149" s="681"/>
    </row>
    <row r="150" spans="1:8">
      <c r="A150" s="1097" t="s">
        <v>1038</v>
      </c>
      <c r="B150" s="1097"/>
      <c r="C150" s="1098"/>
      <c r="D150" s="719" t="s">
        <v>879</v>
      </c>
      <c r="E150" s="719" t="s">
        <v>880</v>
      </c>
      <c r="F150" s="719" t="s">
        <v>881</v>
      </c>
      <c r="G150" s="719" t="s">
        <v>882</v>
      </c>
      <c r="H150" s="720" t="s">
        <v>883</v>
      </c>
    </row>
    <row r="151" spans="1:8">
      <c r="A151" s="1099"/>
      <c r="B151" s="1099"/>
      <c r="C151" s="1100"/>
      <c r="D151" s="721" t="s">
        <v>886</v>
      </c>
      <c r="E151" s="721" t="s">
        <v>887</v>
      </c>
      <c r="F151" s="721" t="s">
        <v>890</v>
      </c>
      <c r="G151" s="721" t="s">
        <v>891</v>
      </c>
      <c r="H151" s="722" t="s">
        <v>1039</v>
      </c>
    </row>
    <row r="152" spans="1:8">
      <c r="A152" s="686" t="s">
        <v>1040</v>
      </c>
      <c r="B152" s="686"/>
      <c r="C152" s="695"/>
      <c r="D152" s="696">
        <v>285394659.7700001</v>
      </c>
      <c r="E152" s="696">
        <v>258144606.43000001</v>
      </c>
      <c r="F152" s="696">
        <v>268020416.01000011</v>
      </c>
      <c r="G152" s="696">
        <v>10131742.140000001</v>
      </c>
      <c r="H152" s="859">
        <v>7242501.6199999899</v>
      </c>
    </row>
    <row r="153" spans="1:8">
      <c r="A153" s="680" t="s">
        <v>1041</v>
      </c>
      <c r="B153" s="681"/>
      <c r="C153" s="697"/>
      <c r="D153" s="698">
        <v>238800605.1400001</v>
      </c>
      <c r="E153" s="698">
        <v>216776817.81</v>
      </c>
      <c r="F153" s="698">
        <v>224239275.6800001</v>
      </c>
      <c r="G153" s="698">
        <v>9450964.7400000002</v>
      </c>
      <c r="H153" s="724">
        <v>5110364.7200000081</v>
      </c>
    </row>
    <row r="154" spans="1:8">
      <c r="A154" s="680" t="s">
        <v>1042</v>
      </c>
      <c r="B154" s="681"/>
      <c r="C154" s="697"/>
      <c r="D154" s="698">
        <v>46594054.630000003</v>
      </c>
      <c r="E154" s="698">
        <v>41367788.620000005</v>
      </c>
      <c r="F154" s="698">
        <v>43781140.329999998</v>
      </c>
      <c r="G154" s="698">
        <v>680777.4</v>
      </c>
      <c r="H154" s="724">
        <v>2132136.9000000046</v>
      </c>
    </row>
    <row r="155" spans="1:8">
      <c r="A155" s="832" t="s">
        <v>1043</v>
      </c>
      <c r="B155" s="833"/>
      <c r="C155" s="701"/>
      <c r="D155" s="710">
        <v>0</v>
      </c>
      <c r="E155" s="710">
        <v>0</v>
      </c>
      <c r="F155" s="710">
        <v>0</v>
      </c>
      <c r="G155" s="710">
        <v>0</v>
      </c>
      <c r="H155" s="725">
        <v>0</v>
      </c>
    </row>
    <row r="156" spans="1:8">
      <c r="A156" s="681"/>
      <c r="B156" s="681"/>
      <c r="C156" s="681"/>
      <c r="D156" s="681"/>
      <c r="E156" s="681"/>
      <c r="F156" s="681"/>
      <c r="G156" s="681"/>
      <c r="H156" s="681"/>
    </row>
    <row r="157" spans="1:8" ht="22.5" customHeight="1">
      <c r="A157" s="1040" t="s">
        <v>496</v>
      </c>
      <c r="B157" s="1040"/>
      <c r="C157" s="1040"/>
      <c r="D157" s="1040"/>
      <c r="E157" s="1040"/>
      <c r="F157" s="1040"/>
      <c r="G157" s="1040"/>
      <c r="H157" s="1040"/>
    </row>
    <row r="158" spans="1:8">
      <c r="A158" s="372"/>
      <c r="B158" s="372"/>
      <c r="C158" s="372"/>
      <c r="D158" s="591"/>
      <c r="E158" s="1103" t="s">
        <v>410</v>
      </c>
      <c r="F158" s="959"/>
      <c r="G158" s="1106" t="s">
        <v>8</v>
      </c>
      <c r="H158" s="1107"/>
    </row>
    <row r="159" spans="1:8" ht="12.75" customHeight="1">
      <c r="A159" s="590" t="s">
        <v>488</v>
      </c>
      <c r="B159" s="590"/>
      <c r="C159" s="590"/>
      <c r="D159" s="663"/>
      <c r="E159" s="1104"/>
      <c r="F159" s="1105"/>
      <c r="G159" s="1108" t="s">
        <v>478</v>
      </c>
      <c r="H159" s="1063"/>
    </row>
    <row r="160" spans="1:8">
      <c r="A160" s="822"/>
      <c r="B160" s="822"/>
      <c r="C160" s="822"/>
      <c r="D160" s="592"/>
      <c r="E160" s="1110" t="s">
        <v>439</v>
      </c>
      <c r="F160" s="1111"/>
      <c r="G160" s="1110" t="s">
        <v>440</v>
      </c>
      <c r="H160" s="1112"/>
    </row>
    <row r="161" spans="1:8">
      <c r="A161" s="29" t="s">
        <v>1044</v>
      </c>
      <c r="B161" s="29"/>
      <c r="C161" s="200"/>
      <c r="D161" s="667"/>
      <c r="E161" s="668"/>
      <c r="F161" s="667">
        <v>106014761.72</v>
      </c>
      <c r="G161" s="668"/>
      <c r="H161" s="59">
        <v>97868438.99000001</v>
      </c>
    </row>
    <row r="162" spans="1:8">
      <c r="A162" s="202" t="s">
        <v>1045</v>
      </c>
      <c r="B162" s="2"/>
      <c r="C162" s="202"/>
      <c r="D162" s="666"/>
      <c r="E162" s="388"/>
      <c r="F162" s="666">
        <v>92515196</v>
      </c>
      <c r="G162" s="388"/>
      <c r="H162" s="26">
        <v>92176667.710000008</v>
      </c>
    </row>
    <row r="163" spans="1:8">
      <c r="A163" s="201" t="s">
        <v>1046</v>
      </c>
      <c r="B163" s="202"/>
      <c r="C163" s="202"/>
      <c r="D163" s="666"/>
      <c r="E163" s="388"/>
      <c r="F163" s="666">
        <v>61528000</v>
      </c>
      <c r="G163" s="388"/>
      <c r="H163" s="26">
        <v>62565584.400000013</v>
      </c>
    </row>
    <row r="164" spans="1:8">
      <c r="A164" s="268" t="s">
        <v>1047</v>
      </c>
      <c r="B164" s="860"/>
      <c r="C164" s="860"/>
      <c r="D164" s="670"/>
      <c r="E164" s="671"/>
      <c r="F164" s="670">
        <v>5718460</v>
      </c>
      <c r="G164" s="671"/>
      <c r="H164" s="153">
        <v>3823279.5</v>
      </c>
    </row>
    <row r="165" spans="1:8">
      <c r="A165" s="268" t="s">
        <v>1048</v>
      </c>
      <c r="B165" s="860"/>
      <c r="C165" s="149"/>
      <c r="D165" s="861"/>
      <c r="E165" s="862"/>
      <c r="F165" s="670">
        <v>25268736</v>
      </c>
      <c r="G165" s="671"/>
      <c r="H165" s="153">
        <v>25787803.809999999</v>
      </c>
    </row>
    <row r="166" spans="1:8">
      <c r="A166" s="268" t="s">
        <v>1049</v>
      </c>
      <c r="B166" s="860"/>
      <c r="C166" s="860"/>
      <c r="D166" s="670"/>
      <c r="E166" s="671"/>
      <c r="F166" s="670">
        <v>0</v>
      </c>
      <c r="G166" s="671"/>
      <c r="H166" s="153">
        <v>0</v>
      </c>
    </row>
    <row r="167" spans="1:8">
      <c r="A167" s="268" t="s">
        <v>1050</v>
      </c>
      <c r="B167" s="860"/>
      <c r="C167" s="267"/>
      <c r="D167" s="670"/>
      <c r="E167" s="671"/>
      <c r="F167" s="670">
        <v>0</v>
      </c>
      <c r="G167" s="671"/>
      <c r="H167" s="153">
        <v>0</v>
      </c>
    </row>
    <row r="168" spans="1:8">
      <c r="A168" s="860" t="s">
        <v>1051</v>
      </c>
      <c r="B168" s="860"/>
      <c r="C168" s="267"/>
      <c r="D168" s="670"/>
      <c r="E168" s="671"/>
      <c r="F168" s="670">
        <v>0</v>
      </c>
      <c r="G168" s="671"/>
      <c r="H168" s="153">
        <v>862943.39</v>
      </c>
    </row>
    <row r="169" spans="1:8">
      <c r="A169" s="202" t="s">
        <v>1052</v>
      </c>
      <c r="B169" s="2"/>
      <c r="C169" s="267"/>
      <c r="D169" s="670"/>
      <c r="E169" s="671"/>
      <c r="F169" s="666">
        <v>6296000</v>
      </c>
      <c r="G169" s="388"/>
      <c r="H169" s="26">
        <v>1157741.3799999999</v>
      </c>
    </row>
    <row r="170" spans="1:8">
      <c r="A170" s="202" t="s">
        <v>1053</v>
      </c>
      <c r="B170" s="202"/>
      <c r="C170" s="202"/>
      <c r="D170" s="666"/>
      <c r="E170" s="388"/>
      <c r="F170" s="666">
        <v>0</v>
      </c>
      <c r="G170" s="388"/>
      <c r="H170" s="26">
        <v>0</v>
      </c>
    </row>
    <row r="171" spans="1:8">
      <c r="A171" s="863" t="s">
        <v>1054</v>
      </c>
      <c r="B171" s="863"/>
      <c r="C171" s="863"/>
      <c r="D171" s="440"/>
      <c r="E171" s="672"/>
      <c r="F171" s="440">
        <v>7203565.7200000007</v>
      </c>
      <c r="G171" s="672"/>
      <c r="H171" s="823">
        <v>3671086.51</v>
      </c>
    </row>
    <row r="172" spans="1:8">
      <c r="A172" s="681"/>
      <c r="B172" s="681"/>
      <c r="C172" s="681"/>
      <c r="D172" s="681"/>
      <c r="E172" s="681"/>
      <c r="F172" s="681"/>
      <c r="G172" s="681"/>
      <c r="H172" s="681"/>
    </row>
    <row r="173" spans="1:8" ht="22.5">
      <c r="A173" s="997" t="s">
        <v>1055</v>
      </c>
      <c r="B173" s="997"/>
      <c r="C173" s="959"/>
      <c r="D173" s="402" t="s">
        <v>82</v>
      </c>
      <c r="E173" s="402" t="s">
        <v>83</v>
      </c>
      <c r="F173" s="402" t="s">
        <v>85</v>
      </c>
      <c r="G173" s="402" t="s">
        <v>87</v>
      </c>
      <c r="H173" s="1041" t="s">
        <v>851</v>
      </c>
    </row>
    <row r="174" spans="1:8">
      <c r="A174" s="998" t="s">
        <v>1056</v>
      </c>
      <c r="B174" s="998"/>
      <c r="C174" s="1105"/>
      <c r="D174" s="693"/>
      <c r="E174" s="693" t="s">
        <v>478</v>
      </c>
      <c r="F174" s="693" t="s">
        <v>478</v>
      </c>
      <c r="G174" s="693" t="s">
        <v>478</v>
      </c>
      <c r="H174" s="1115"/>
    </row>
    <row r="175" spans="1:8">
      <c r="A175" s="837"/>
      <c r="B175" s="837"/>
      <c r="C175" s="403"/>
      <c r="D175" s="595" t="s">
        <v>593</v>
      </c>
      <c r="E175" s="595" t="s">
        <v>490</v>
      </c>
      <c r="F175" s="595" t="s">
        <v>491</v>
      </c>
      <c r="G175" s="595" t="s">
        <v>556</v>
      </c>
      <c r="H175" s="694" t="s">
        <v>492</v>
      </c>
    </row>
    <row r="176" spans="1:8">
      <c r="A176" s="686" t="s">
        <v>1057</v>
      </c>
      <c r="B176" s="686"/>
      <c r="C176" s="695"/>
      <c r="D176" s="696">
        <v>114594655.5600003</v>
      </c>
      <c r="E176" s="696">
        <v>97711123.450001478</v>
      </c>
      <c r="F176" s="696">
        <v>92121872.000000477</v>
      </c>
      <c r="G176" s="696">
        <v>90855604.37000072</v>
      </c>
      <c r="H176" s="838">
        <v>5589251.4500010014</v>
      </c>
    </row>
    <row r="177" spans="1:8" ht="12.75" customHeight="1">
      <c r="A177" s="684" t="s">
        <v>1058</v>
      </c>
      <c r="B177" s="681"/>
      <c r="C177" s="697"/>
      <c r="D177" s="698">
        <v>51527132.620000243</v>
      </c>
      <c r="E177" s="698">
        <v>42976535.380000353</v>
      </c>
      <c r="F177" s="698">
        <v>39342119.039999962</v>
      </c>
      <c r="G177" s="698">
        <v>38075851.409999728</v>
      </c>
      <c r="H177" s="839">
        <v>3634416.340000391</v>
      </c>
    </row>
    <row r="178" spans="1:8">
      <c r="A178" s="684" t="s">
        <v>1059</v>
      </c>
      <c r="B178" s="681"/>
      <c r="C178" s="697"/>
      <c r="D178" s="698">
        <v>63067522.940000057</v>
      </c>
      <c r="E178" s="698">
        <v>54734588.070001125</v>
      </c>
      <c r="F178" s="698">
        <v>52779752.960000515</v>
      </c>
      <c r="G178" s="698">
        <v>52779752.960000992</v>
      </c>
      <c r="H178" s="839">
        <v>1954835.1100006104</v>
      </c>
    </row>
    <row r="179" spans="1:8" ht="18" customHeight="1">
      <c r="A179" s="684" t="s">
        <v>1060</v>
      </c>
      <c r="B179" s="681"/>
      <c r="C179" s="697"/>
      <c r="D179" s="698">
        <v>0</v>
      </c>
      <c r="E179" s="698">
        <v>0</v>
      </c>
      <c r="F179" s="698">
        <v>0</v>
      </c>
      <c r="G179" s="698">
        <v>0</v>
      </c>
      <c r="H179" s="839">
        <v>0</v>
      </c>
    </row>
    <row r="180" spans="1:8">
      <c r="A180" s="684" t="s">
        <v>1061</v>
      </c>
      <c r="B180" s="681"/>
      <c r="C180" s="697"/>
      <c r="D180" s="698">
        <v>0</v>
      </c>
      <c r="E180" s="698">
        <v>0</v>
      </c>
      <c r="F180" s="698">
        <v>0</v>
      </c>
      <c r="G180" s="698">
        <v>0</v>
      </c>
      <c r="H180" s="839">
        <v>0</v>
      </c>
    </row>
    <row r="181" spans="1:8">
      <c r="A181" s="684" t="s">
        <v>1062</v>
      </c>
      <c r="B181" s="681"/>
      <c r="C181" s="697"/>
      <c r="D181" s="698">
        <v>0</v>
      </c>
      <c r="E181" s="698">
        <v>0</v>
      </c>
      <c r="F181" s="698">
        <v>0</v>
      </c>
      <c r="G181" s="698">
        <v>0</v>
      </c>
      <c r="H181" s="839">
        <v>0</v>
      </c>
    </row>
    <row r="182" spans="1:8">
      <c r="A182" s="684" t="s">
        <v>1063</v>
      </c>
      <c r="B182" s="681"/>
      <c r="C182" s="697"/>
      <c r="D182" s="698">
        <v>0</v>
      </c>
      <c r="E182" s="698">
        <v>0</v>
      </c>
      <c r="F182" s="698">
        <v>0</v>
      </c>
      <c r="G182" s="698">
        <v>0</v>
      </c>
      <c r="H182" s="839">
        <v>0</v>
      </c>
    </row>
    <row r="183" spans="1:8" ht="26.25" customHeight="1">
      <c r="A183" s="684" t="s">
        <v>1064</v>
      </c>
      <c r="B183" s="681"/>
      <c r="C183" s="697"/>
      <c r="D183" s="698">
        <v>0</v>
      </c>
      <c r="E183" s="698">
        <v>0</v>
      </c>
      <c r="F183" s="698">
        <v>0</v>
      </c>
      <c r="G183" s="698">
        <v>0</v>
      </c>
      <c r="H183" s="839">
        <v>0</v>
      </c>
    </row>
    <row r="184" spans="1:8">
      <c r="A184" s="840" t="s">
        <v>1065</v>
      </c>
      <c r="B184" s="833"/>
      <c r="C184" s="701"/>
      <c r="D184" s="710">
        <v>0</v>
      </c>
      <c r="E184" s="710">
        <v>0</v>
      </c>
      <c r="F184" s="710">
        <v>0</v>
      </c>
      <c r="G184" s="710">
        <v>0</v>
      </c>
      <c r="H184" s="841">
        <v>0</v>
      </c>
    </row>
    <row r="185" spans="1:8">
      <c r="A185" s="681"/>
      <c r="B185" s="681"/>
      <c r="C185" s="681"/>
      <c r="D185" s="681"/>
      <c r="E185" s="681"/>
      <c r="F185" s="681"/>
      <c r="G185" s="681"/>
      <c r="H185" s="681"/>
    </row>
    <row r="186" spans="1:8" ht="15" customHeight="1">
      <c r="A186" s="997" t="s">
        <v>888</v>
      </c>
      <c r="B186" s="997"/>
      <c r="C186" s="959"/>
      <c r="D186" s="402" t="s">
        <v>82</v>
      </c>
      <c r="E186" s="402" t="s">
        <v>83</v>
      </c>
      <c r="F186" s="402" t="s">
        <v>85</v>
      </c>
      <c r="G186" s="402" t="s">
        <v>87</v>
      </c>
      <c r="H186" s="1041" t="s">
        <v>851</v>
      </c>
    </row>
    <row r="187" spans="1:8">
      <c r="A187" s="998"/>
      <c r="B187" s="998"/>
      <c r="C187" s="1105"/>
      <c r="D187" s="693"/>
      <c r="E187" s="693" t="s">
        <v>478</v>
      </c>
      <c r="F187" s="693" t="s">
        <v>478</v>
      </c>
      <c r="G187" s="693" t="s">
        <v>478</v>
      </c>
      <c r="H187" s="1115"/>
    </row>
    <row r="188" spans="1:8">
      <c r="A188" s="1102"/>
      <c r="B188" s="1102"/>
      <c r="C188" s="1118"/>
      <c r="D188" s="595" t="s">
        <v>593</v>
      </c>
      <c r="E188" s="595" t="s">
        <v>490</v>
      </c>
      <c r="F188" s="595" t="s">
        <v>491</v>
      </c>
      <c r="G188" s="595" t="s">
        <v>556</v>
      </c>
      <c r="H188" s="694" t="s">
        <v>492</v>
      </c>
    </row>
    <row r="189" spans="1:8">
      <c r="A189" s="686" t="s">
        <v>1066</v>
      </c>
      <c r="B189" s="686"/>
      <c r="C189" s="695"/>
      <c r="D189" s="696">
        <v>2644078017.6799998</v>
      </c>
      <c r="E189" s="696">
        <v>2614803258.6000004</v>
      </c>
      <c r="F189" s="696">
        <v>2403770166.3099999</v>
      </c>
      <c r="G189" s="696">
        <v>2386201434.4300008</v>
      </c>
      <c r="H189" s="838">
        <v>211033092.29000044</v>
      </c>
    </row>
    <row r="190" spans="1:8">
      <c r="A190" s="680" t="s">
        <v>1067</v>
      </c>
      <c r="B190" s="681"/>
      <c r="C190" s="697"/>
      <c r="D190" s="698">
        <v>2583991248.1699996</v>
      </c>
      <c r="E190" s="698">
        <v>2572019568.2500005</v>
      </c>
      <c r="F190" s="698">
        <v>2385605300.29</v>
      </c>
      <c r="G190" s="698">
        <v>2368426577.5800009</v>
      </c>
      <c r="H190" s="839">
        <v>186414267.96000051</v>
      </c>
    </row>
    <row r="191" spans="1:8">
      <c r="A191" s="684" t="s">
        <v>1068</v>
      </c>
      <c r="B191" s="681"/>
      <c r="C191" s="697"/>
      <c r="D191" s="698">
        <v>1838316821.9000001</v>
      </c>
      <c r="E191" s="698">
        <v>1838086091.1200001</v>
      </c>
      <c r="F191" s="698">
        <v>1837915564.5600004</v>
      </c>
      <c r="G191" s="698">
        <v>1837529077.2800004</v>
      </c>
      <c r="H191" s="839">
        <v>170526.55999970436</v>
      </c>
    </row>
    <row r="192" spans="1:8">
      <c r="A192" s="684" t="s">
        <v>1069</v>
      </c>
      <c r="B192" s="681"/>
      <c r="C192" s="697"/>
      <c r="D192" s="698">
        <v>0</v>
      </c>
      <c r="E192" s="698">
        <v>0</v>
      </c>
      <c r="F192" s="698">
        <v>0</v>
      </c>
      <c r="G192" s="698">
        <v>0</v>
      </c>
      <c r="H192" s="839">
        <v>0</v>
      </c>
    </row>
    <row r="193" spans="1:8">
      <c r="A193" s="684" t="s">
        <v>1070</v>
      </c>
      <c r="B193" s="681"/>
      <c r="C193" s="697"/>
      <c r="D193" s="698">
        <v>12234866.029999999</v>
      </c>
      <c r="E193" s="698">
        <v>10945442.240000002</v>
      </c>
      <c r="F193" s="698">
        <v>10945442.240000002</v>
      </c>
      <c r="G193" s="698">
        <v>10945442.24</v>
      </c>
      <c r="H193" s="839">
        <v>0</v>
      </c>
    </row>
    <row r="194" spans="1:8">
      <c r="A194" s="684" t="s">
        <v>1071</v>
      </c>
      <c r="B194" s="681"/>
      <c r="C194" s="697"/>
      <c r="D194" s="698">
        <v>733439560.23999953</v>
      </c>
      <c r="E194" s="698">
        <v>722988034.89000034</v>
      </c>
      <c r="F194" s="698">
        <v>536744293.48999953</v>
      </c>
      <c r="G194" s="698">
        <v>519952058.06000042</v>
      </c>
      <c r="H194" s="839">
        <v>186243741.40000081</v>
      </c>
    </row>
    <row r="195" spans="1:8">
      <c r="A195" s="680" t="s">
        <v>1072</v>
      </c>
      <c r="B195" s="681"/>
      <c r="C195" s="697"/>
      <c r="D195" s="698">
        <v>60086769.509999998</v>
      </c>
      <c r="E195" s="698">
        <v>42783690.350000001</v>
      </c>
      <c r="F195" s="698">
        <v>18164866.020000003</v>
      </c>
      <c r="G195" s="698">
        <v>17774856.850000001</v>
      </c>
      <c r="H195" s="839">
        <v>24618824.329999998</v>
      </c>
    </row>
    <row r="196" spans="1:8">
      <c r="A196" s="684" t="s">
        <v>1073</v>
      </c>
      <c r="B196" s="681"/>
      <c r="C196" s="697"/>
      <c r="D196" s="698">
        <v>8472976.9700000007</v>
      </c>
      <c r="E196" s="698">
        <v>6902731.7299999995</v>
      </c>
      <c r="F196" s="698">
        <v>6902731.7299999995</v>
      </c>
      <c r="G196" s="698">
        <v>6902731.7299999995</v>
      </c>
      <c r="H196" s="839">
        <v>0</v>
      </c>
    </row>
    <row r="197" spans="1:8">
      <c r="A197" s="840" t="s">
        <v>1074</v>
      </c>
      <c r="B197" s="833"/>
      <c r="C197" s="701"/>
      <c r="D197" s="710">
        <v>51613792.539999999</v>
      </c>
      <c r="E197" s="710">
        <v>35880958.620000005</v>
      </c>
      <c r="F197" s="710">
        <v>11262134.290000003</v>
      </c>
      <c r="G197" s="710">
        <v>10872125.120000001</v>
      </c>
      <c r="H197" s="841">
        <v>24618824.330000002</v>
      </c>
    </row>
    <row r="198" spans="1:8">
      <c r="A198" s="681"/>
      <c r="B198" s="681"/>
      <c r="C198" s="681"/>
      <c r="D198" s="864">
        <f>ROUNDDOWN(D189-D190-D195,2)</f>
        <v>0</v>
      </c>
      <c r="E198" s="864">
        <f t="shared" ref="E198:G198" si="3">ROUNDDOWN(E189-E190-E195,2)</f>
        <v>0</v>
      </c>
      <c r="F198" s="864">
        <f t="shared" si="3"/>
        <v>0</v>
      </c>
      <c r="G198" s="864">
        <f t="shared" si="3"/>
        <v>0</v>
      </c>
      <c r="H198" s="865"/>
    </row>
    <row r="199" spans="1:8">
      <c r="A199" s="997" t="s">
        <v>889</v>
      </c>
      <c r="B199" s="997"/>
      <c r="C199" s="997"/>
      <c r="D199" s="109"/>
      <c r="E199" s="1103" t="s">
        <v>77</v>
      </c>
      <c r="F199" s="959"/>
      <c r="G199" s="1122" t="s">
        <v>497</v>
      </c>
      <c r="H199" s="1123"/>
    </row>
    <row r="200" spans="1:8">
      <c r="A200" s="1102"/>
      <c r="B200" s="1102"/>
      <c r="C200" s="1102"/>
      <c r="D200" s="589"/>
      <c r="E200" s="1119" t="s">
        <v>1075</v>
      </c>
      <c r="F200" s="1118"/>
      <c r="G200" s="1067" t="s">
        <v>1076</v>
      </c>
      <c r="H200" s="1068"/>
    </row>
    <row r="201" spans="1:8">
      <c r="A201" s="387" t="e">
        <f>CONCATENATE("34 - SALDO FINANCEIRO EM 31 DE DEZEMBRO DE ",#REF!-1)</f>
        <v>#REF!</v>
      </c>
      <c r="B201" s="387"/>
      <c r="C201" s="398"/>
      <c r="D201" s="399"/>
      <c r="E201" s="293"/>
      <c r="F201" s="294">
        <v>51045192.969999999</v>
      </c>
      <c r="G201" s="293"/>
      <c r="H201" s="294">
        <v>9076769.9299999997</v>
      </c>
    </row>
    <row r="202" spans="1:8">
      <c r="A202" s="35" t="s">
        <v>1077</v>
      </c>
      <c r="B202" s="35"/>
      <c r="C202" s="35"/>
      <c r="D202" s="400"/>
      <c r="E202" s="726"/>
      <c r="F202" s="153">
        <v>1006315150.2000002</v>
      </c>
      <c r="G202" s="726"/>
      <c r="H202" s="153">
        <v>62565584.400000013</v>
      </c>
    </row>
    <row r="203" spans="1:8">
      <c r="A203" s="35" t="s">
        <v>1078</v>
      </c>
      <c r="B203" s="35"/>
      <c r="C203" s="35"/>
      <c r="D203" s="400"/>
      <c r="E203" s="726"/>
      <c r="F203" s="153">
        <v>1030928947.3600003</v>
      </c>
      <c r="G203" s="726"/>
      <c r="H203" s="153">
        <v>64584793.629999988</v>
      </c>
    </row>
    <row r="204" spans="1:8">
      <c r="A204" s="35" t="s">
        <v>1079</v>
      </c>
      <c r="B204" s="35"/>
      <c r="C204" s="35"/>
      <c r="D204" s="400"/>
      <c r="E204" s="593"/>
      <c r="F204" s="397">
        <v>26431395.809999943</v>
      </c>
      <c r="G204" s="593"/>
      <c r="H204" s="397">
        <v>7057560.7000000253</v>
      </c>
    </row>
    <row r="205" spans="1:8">
      <c r="A205" s="35" t="s">
        <v>1080</v>
      </c>
      <c r="B205" s="35"/>
      <c r="C205" s="35"/>
      <c r="D205" s="400"/>
      <c r="E205" s="593"/>
      <c r="F205" s="397">
        <v>672</v>
      </c>
      <c r="G205" s="593"/>
      <c r="H205" s="397">
        <v>0</v>
      </c>
    </row>
    <row r="206" spans="1:8">
      <c r="A206" s="35" t="s">
        <v>1081</v>
      </c>
      <c r="B206" s="35"/>
      <c r="C206" s="35"/>
      <c r="D206" s="400"/>
      <c r="E206" s="593"/>
      <c r="F206" s="397">
        <v>-276208.66999994218</v>
      </c>
      <c r="G206" s="593"/>
      <c r="H206" s="397">
        <v>0</v>
      </c>
    </row>
    <row r="207" spans="1:8">
      <c r="A207" s="866" t="s">
        <v>1082</v>
      </c>
      <c r="B207" s="866"/>
      <c r="C207" s="866"/>
      <c r="D207" s="867"/>
      <c r="E207" s="727"/>
      <c r="F207" s="868">
        <v>26155859.140000001</v>
      </c>
      <c r="G207" s="727"/>
      <c r="H207" s="868">
        <v>7057560.7000000253</v>
      </c>
    </row>
    <row r="208" spans="1:8">
      <c r="A208" s="35" t="s">
        <v>498</v>
      </c>
      <c r="B208" s="26"/>
      <c r="C208" s="26"/>
      <c r="D208" s="26"/>
      <c r="E208" s="26"/>
      <c r="F208" s="869"/>
      <c r="G208" s="26"/>
      <c r="H208" s="728"/>
    </row>
    <row r="209" spans="1:8">
      <c r="A209" s="35" t="s">
        <v>499</v>
      </c>
      <c r="B209" s="26"/>
      <c r="C209" s="26"/>
      <c r="D209" s="26"/>
      <c r="E209" s="26"/>
      <c r="H209" s="330"/>
    </row>
    <row r="210" spans="1:8">
      <c r="A210" s="152" t="s">
        <v>892</v>
      </c>
      <c r="B210" s="152"/>
      <c r="C210" s="152"/>
      <c r="D210" s="152"/>
      <c r="E210" s="152"/>
    </row>
    <row r="211" spans="1:8">
      <c r="A211" s="1120" t="s">
        <v>893</v>
      </c>
      <c r="B211" s="1120"/>
      <c r="C211" s="1120"/>
      <c r="D211" s="1120"/>
      <c r="E211" s="1120"/>
      <c r="F211" s="1120"/>
      <c r="G211" s="1120"/>
      <c r="H211" s="1120"/>
    </row>
    <row r="212" spans="1:8" ht="30" customHeight="1">
      <c r="A212" s="1121" t="s">
        <v>894</v>
      </c>
      <c r="B212" s="1121"/>
      <c r="C212" s="1121"/>
      <c r="D212" s="1121"/>
      <c r="E212" s="1121"/>
      <c r="F212" s="1121"/>
      <c r="G212" s="1121"/>
      <c r="H212" s="1121"/>
    </row>
    <row r="213" spans="1:8">
      <c r="A213" s="152" t="s">
        <v>1083</v>
      </c>
      <c r="B213" s="152"/>
      <c r="C213" s="152"/>
      <c r="D213" s="152"/>
      <c r="E213" s="152"/>
      <c r="F213" s="152"/>
      <c r="H213" s="152"/>
    </row>
    <row r="214" spans="1:8">
      <c r="A214" s="152" t="s">
        <v>1084</v>
      </c>
      <c r="B214" s="152"/>
      <c r="C214" s="152"/>
      <c r="D214" s="152"/>
      <c r="E214" s="152"/>
      <c r="F214" s="152"/>
      <c r="G214" s="152"/>
      <c r="H214" s="763">
        <v>0.22849311994344546</v>
      </c>
    </row>
    <row r="215" spans="1:8">
      <c r="A215" s="1121" t="s">
        <v>895</v>
      </c>
      <c r="B215" s="1121"/>
      <c r="C215" s="1121"/>
      <c r="D215" s="1121"/>
      <c r="E215" s="1121"/>
      <c r="F215" s="1121"/>
      <c r="G215" s="1121"/>
      <c r="H215" s="1121"/>
    </row>
    <row r="216" spans="1:8">
      <c r="A216" s="152" t="s">
        <v>896</v>
      </c>
      <c r="C216" s="401"/>
      <c r="E216" s="152"/>
      <c r="F216" s="152"/>
      <c r="G216" s="152"/>
      <c r="H216" s="152"/>
    </row>
    <row r="217" spans="1:8">
      <c r="A217" s="152" t="s">
        <v>897</v>
      </c>
    </row>
    <row r="220" spans="1:8">
      <c r="H220" s="870"/>
    </row>
    <row r="221" spans="1:8">
      <c r="A221" s="332" t="str">
        <f>'RREO - Anexo 7 - RP'!A28</f>
        <v>Prefeito Municipal: RAFAEL VALDOMIRO GRECA DE MACEDO</v>
      </c>
      <c r="H221" s="870"/>
    </row>
    <row r="222" spans="1:8">
      <c r="A222" s="332" t="str">
        <f>'RREO - Anexo 7 - RP'!A29</f>
        <v>Sec. Mun. de Planejamento, Finanças e Orçamento: CRISTIANO HOTZ</v>
      </c>
      <c r="H222" s="870"/>
    </row>
    <row r="223" spans="1:8">
      <c r="A223" s="332" t="str">
        <f>'RREO - Anexo 7 - RP'!A30</f>
        <v>Contador: CLAUDINEI NOGUEIRA - CRC Nº 042.556/O-2</v>
      </c>
    </row>
    <row r="224" spans="1:8">
      <c r="A224" s="332" t="str">
        <f>'RREO - Anexo 7 - RP'!A31</f>
        <v>Controlador Geral do Município: DANIEL CONDE FALCÃO RIBEIRO</v>
      </c>
      <c r="H224" s="359"/>
    </row>
  </sheetData>
  <mergeCells count="65">
    <mergeCell ref="A211:H211"/>
    <mergeCell ref="A212:H212"/>
    <mergeCell ref="A215:H215"/>
    <mergeCell ref="A199:C200"/>
    <mergeCell ref="E199:F199"/>
    <mergeCell ref="G199:H199"/>
    <mergeCell ref="E200:F200"/>
    <mergeCell ref="G200:H200"/>
    <mergeCell ref="A173:C173"/>
    <mergeCell ref="H173:H174"/>
    <mergeCell ref="A174:C174"/>
    <mergeCell ref="A186:C188"/>
    <mergeCell ref="H186:H187"/>
    <mergeCell ref="A157:H157"/>
    <mergeCell ref="E158:F159"/>
    <mergeCell ref="G158:H158"/>
    <mergeCell ref="G159:H159"/>
    <mergeCell ref="E160:F160"/>
    <mergeCell ref="G160:H160"/>
    <mergeCell ref="H127:H128"/>
    <mergeCell ref="A128:C128"/>
    <mergeCell ref="A137:F137"/>
    <mergeCell ref="G137:H137"/>
    <mergeCell ref="A146:B147"/>
    <mergeCell ref="C146:D146"/>
    <mergeCell ref="E146:F146"/>
    <mergeCell ref="G146:H146"/>
    <mergeCell ref="C147:D147"/>
    <mergeCell ref="E147:F147"/>
    <mergeCell ref="G147:H147"/>
    <mergeCell ref="A105:B106"/>
    <mergeCell ref="A113:H113"/>
    <mergeCell ref="A114:C114"/>
    <mergeCell ref="H114:H115"/>
    <mergeCell ref="A115:C115"/>
    <mergeCell ref="H63:H64"/>
    <mergeCell ref="E12:F12"/>
    <mergeCell ref="G12:H12"/>
    <mergeCell ref="A95:A96"/>
    <mergeCell ref="A101:A102"/>
    <mergeCell ref="A82:H82"/>
    <mergeCell ref="A83:A85"/>
    <mergeCell ref="G83:G84"/>
    <mergeCell ref="H83:H84"/>
    <mergeCell ref="A1:H1"/>
    <mergeCell ref="A2:H2"/>
    <mergeCell ref="A3:H3"/>
    <mergeCell ref="A4:H4"/>
    <mergeCell ref="A5:H5"/>
    <mergeCell ref="A126:H126"/>
    <mergeCell ref="A127:C127"/>
    <mergeCell ref="A150:C151"/>
    <mergeCell ref="A6:H6"/>
    <mergeCell ref="A8:H9"/>
    <mergeCell ref="E10:F11"/>
    <mergeCell ref="G10:H10"/>
    <mergeCell ref="G11:H11"/>
    <mergeCell ref="A32:D32"/>
    <mergeCell ref="A34:H34"/>
    <mergeCell ref="E35:F36"/>
    <mergeCell ref="G35:H35"/>
    <mergeCell ref="G36:H36"/>
    <mergeCell ref="E37:F37"/>
    <mergeCell ref="G37:H37"/>
    <mergeCell ref="E56:H56"/>
  </mergeCells>
  <conditionalFormatting sqref="E203:F203">
    <cfRule type="expression" dxfId="0" priority="1">
      <formula>#REF!&lt;&gt;(#REF!+#REF!)</formula>
    </cfRule>
  </conditionalFormatting>
  <conditionalFormatting sqref="G203:H203">
    <cfRule type="expression" priority="2">
      <formula>#REF!&lt;&gt;(#REF!+#REF!)</formula>
    </cfRule>
  </conditionalFormatting>
  <pageMargins left="0.511811024" right="0.511811024" top="0.78740157499999996" bottom="0.78740157499999996" header="0.31496062000000002" footer="0.3149606200000000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B76A3-CA7B-470A-838F-3175B2E24044}">
  <sheetPr codeName="Planilha8"/>
  <dimension ref="A1:F34"/>
  <sheetViews>
    <sheetView workbookViewId="0">
      <selection sqref="A1:E1"/>
    </sheetView>
  </sheetViews>
  <sheetFormatPr defaultRowHeight="11.25"/>
  <cols>
    <col min="1" max="1" width="50.42578125" style="2" customWidth="1"/>
    <col min="2" max="2" width="21.7109375" style="375" customWidth="1"/>
    <col min="3" max="3" width="6.85546875" style="375" customWidth="1"/>
    <col min="4" max="4" width="16" style="375" customWidth="1"/>
    <col min="5" max="5" width="9.42578125" style="375" customWidth="1"/>
    <col min="6" max="6" width="14.140625" style="2" customWidth="1"/>
    <col min="7" max="16384" width="9.140625" style="2"/>
  </cols>
  <sheetData>
    <row r="1" spans="1:6">
      <c r="A1" s="975" t="s">
        <v>0</v>
      </c>
      <c r="B1" s="975"/>
      <c r="C1" s="975"/>
      <c r="D1" s="975"/>
      <c r="E1" s="975"/>
    </row>
    <row r="2" spans="1:6">
      <c r="A2" s="976" t="s">
        <v>1</v>
      </c>
      <c r="B2" s="976"/>
      <c r="C2" s="976"/>
      <c r="D2" s="976"/>
      <c r="E2" s="976"/>
    </row>
    <row r="3" spans="1:6">
      <c r="A3" s="975" t="s">
        <v>500</v>
      </c>
      <c r="B3" s="975"/>
      <c r="C3" s="975"/>
      <c r="D3" s="975"/>
      <c r="E3" s="975"/>
    </row>
    <row r="4" spans="1:6">
      <c r="A4" s="976" t="s">
        <v>406</v>
      </c>
      <c r="B4" s="976"/>
      <c r="C4" s="976"/>
      <c r="D4" s="976"/>
      <c r="E4" s="976"/>
    </row>
    <row r="5" spans="1:6">
      <c r="A5" s="976" t="s">
        <v>1108</v>
      </c>
      <c r="B5" s="976"/>
      <c r="C5" s="976"/>
      <c r="D5" s="976"/>
      <c r="E5" s="976"/>
    </row>
    <row r="6" spans="1:6">
      <c r="A6" s="1"/>
      <c r="B6" s="1"/>
      <c r="C6" s="1"/>
      <c r="D6" s="1"/>
      <c r="E6" s="1"/>
    </row>
    <row r="7" spans="1:6">
      <c r="A7" s="1"/>
      <c r="B7" s="1"/>
      <c r="C7" s="1"/>
      <c r="D7" s="1"/>
      <c r="E7" s="1"/>
    </row>
    <row r="8" spans="1:6">
      <c r="A8" s="2" t="s">
        <v>501</v>
      </c>
      <c r="F8" s="5">
        <v>1</v>
      </c>
    </row>
    <row r="9" spans="1:6">
      <c r="A9" s="110" t="s">
        <v>502</v>
      </c>
      <c r="B9" s="402" t="s">
        <v>410</v>
      </c>
      <c r="C9" s="1041" t="s">
        <v>8</v>
      </c>
      <c r="D9" s="1043"/>
      <c r="E9" s="1041" t="s">
        <v>503</v>
      </c>
      <c r="F9" s="1042"/>
    </row>
    <row r="10" spans="1:6">
      <c r="A10" s="403"/>
      <c r="B10" s="404" t="s">
        <v>439</v>
      </c>
      <c r="C10" s="1125" t="s">
        <v>440</v>
      </c>
      <c r="D10" s="1046"/>
      <c r="E10" s="1125" t="s">
        <v>504</v>
      </c>
      <c r="F10" s="1126"/>
    </row>
    <row r="11" spans="1:6">
      <c r="A11" s="166"/>
      <c r="B11" s="405"/>
      <c r="C11" s="406"/>
      <c r="D11" s="407"/>
      <c r="E11" s="408"/>
      <c r="F11" s="375"/>
    </row>
    <row r="12" spans="1:6">
      <c r="A12" s="65" t="s">
        <v>505</v>
      </c>
      <c r="B12" s="409">
        <v>494979488.29000002</v>
      </c>
      <c r="C12" s="410"/>
      <c r="D12" s="411">
        <v>304676778.54000002</v>
      </c>
      <c r="E12" s="408"/>
      <c r="F12" s="412">
        <f>B12-D12</f>
        <v>190302709.75</v>
      </c>
    </row>
    <row r="13" spans="1:6">
      <c r="A13" s="385"/>
      <c r="B13" s="413"/>
      <c r="C13" s="414"/>
      <c r="D13" s="415"/>
      <c r="E13" s="414"/>
      <c r="F13" s="416"/>
    </row>
    <row r="15" spans="1:6">
      <c r="A15" s="109" t="s">
        <v>80</v>
      </c>
      <c r="B15" s="402" t="s">
        <v>82</v>
      </c>
      <c r="C15" s="1127" t="s">
        <v>83</v>
      </c>
      <c r="D15" s="1128"/>
      <c r="E15" s="1041" t="s">
        <v>506</v>
      </c>
      <c r="F15" s="1042"/>
    </row>
    <row r="16" spans="1:6">
      <c r="A16" s="417"/>
      <c r="B16" s="404" t="s">
        <v>490</v>
      </c>
      <c r="C16" s="1125" t="s">
        <v>491</v>
      </c>
      <c r="D16" s="1046"/>
      <c r="E16" s="1125" t="s">
        <v>507</v>
      </c>
      <c r="F16" s="1126"/>
    </row>
    <row r="17" spans="1:6">
      <c r="A17" s="166" t="s">
        <v>103</v>
      </c>
      <c r="B17" s="418">
        <v>2564741455.5400009</v>
      </c>
      <c r="C17" s="406"/>
      <c r="D17" s="419">
        <v>1711425079.2400005</v>
      </c>
      <c r="E17" s="420"/>
      <c r="F17" s="421">
        <f>B17-D17</f>
        <v>853316376.30000043</v>
      </c>
    </row>
    <row r="18" spans="1:6">
      <c r="A18" s="66" t="s">
        <v>508</v>
      </c>
      <c r="B18" s="409">
        <v>2045349596.6100006</v>
      </c>
      <c r="C18" s="408"/>
      <c r="D18" s="422">
        <v>1331541658.8800004</v>
      </c>
      <c r="E18" s="410"/>
      <c r="F18" s="423">
        <f t="shared" ref="F18:F20" si="0">B18-D18</f>
        <v>713807937.73000026</v>
      </c>
    </row>
    <row r="19" spans="1:6">
      <c r="A19" s="66" t="s">
        <v>509</v>
      </c>
      <c r="B19" s="409">
        <v>290882558.97000003</v>
      </c>
      <c r="C19" s="408"/>
      <c r="D19" s="422">
        <v>155733976.91</v>
      </c>
      <c r="E19" s="410"/>
      <c r="F19" s="423">
        <f t="shared" si="0"/>
        <v>135148582.06000003</v>
      </c>
    </row>
    <row r="20" spans="1:6">
      <c r="A20" s="66" t="s">
        <v>510</v>
      </c>
      <c r="B20" s="409">
        <v>228509299.95999998</v>
      </c>
      <c r="C20" s="408"/>
      <c r="D20" s="422">
        <v>224149443.44999999</v>
      </c>
      <c r="E20" s="410"/>
      <c r="F20" s="423">
        <f t="shared" si="0"/>
        <v>4359856.5099999905</v>
      </c>
    </row>
    <row r="21" spans="1:6">
      <c r="A21" s="36" t="s">
        <v>511</v>
      </c>
      <c r="B21" s="424">
        <v>0</v>
      </c>
      <c r="C21" s="408"/>
      <c r="D21" s="425">
        <v>0</v>
      </c>
      <c r="E21" s="426"/>
      <c r="F21" s="423">
        <f>B21-D21</f>
        <v>0</v>
      </c>
    </row>
    <row r="22" spans="1:6">
      <c r="A22" s="36" t="s">
        <v>512</v>
      </c>
      <c r="B22" s="424">
        <v>0</v>
      </c>
      <c r="C22" s="408"/>
      <c r="D22" s="425">
        <v>0</v>
      </c>
      <c r="E22" s="426"/>
      <c r="F22" s="423">
        <f>B22-D22</f>
        <v>0</v>
      </c>
    </row>
    <row r="23" spans="1:6">
      <c r="A23" s="385"/>
      <c r="B23" s="427"/>
      <c r="C23" s="414"/>
      <c r="D23" s="428"/>
      <c r="E23" s="429"/>
      <c r="F23" s="430"/>
    </row>
    <row r="24" spans="1:6" s="55" customFormat="1">
      <c r="A24" s="431" t="s">
        <v>513</v>
      </c>
      <c r="B24" s="432">
        <f>B17-B21-B22</f>
        <v>2564741455.5400009</v>
      </c>
      <c r="C24" s="433"/>
      <c r="D24" s="434">
        <f>D17-D21-D22</f>
        <v>1711425079.2400005</v>
      </c>
      <c r="E24" s="433"/>
      <c r="F24" s="435">
        <f>F17-F21-F22</f>
        <v>853316376.30000043</v>
      </c>
    </row>
    <row r="25" spans="1:6">
      <c r="B25" s="436"/>
      <c r="C25" s="436"/>
      <c r="D25" s="436"/>
      <c r="E25" s="436"/>
      <c r="F25" s="436"/>
    </row>
    <row r="26" spans="1:6" s="55" customFormat="1">
      <c r="A26" s="431" t="s">
        <v>514</v>
      </c>
      <c r="B26" s="437">
        <f>B24-B12</f>
        <v>2069761967.250001</v>
      </c>
      <c r="C26" s="438"/>
      <c r="D26" s="434">
        <f>D24-D12</f>
        <v>1406748300.7000005</v>
      </c>
      <c r="E26" s="435"/>
      <c r="F26" s="435">
        <f>F24-F12</f>
        <v>663013666.55000043</v>
      </c>
    </row>
    <row r="27" spans="1:6">
      <c r="A27" s="368" t="s">
        <v>115</v>
      </c>
    </row>
    <row r="28" spans="1:6">
      <c r="A28" s="2" t="s">
        <v>323</v>
      </c>
    </row>
    <row r="29" spans="1:6">
      <c r="A29" s="1124" t="s">
        <v>515</v>
      </c>
      <c r="B29" s="1124"/>
      <c r="C29" s="1124"/>
      <c r="D29" s="1124"/>
      <c r="E29" s="1124"/>
    </row>
    <row r="30" spans="1:6">
      <c r="A30" s="329"/>
    </row>
    <row r="31" spans="1:6">
      <c r="A31" s="2" t="s">
        <v>122</v>
      </c>
    </row>
    <row r="32" spans="1:6">
      <c r="A32" s="2" t="s">
        <v>122</v>
      </c>
    </row>
    <row r="33" spans="1:1">
      <c r="A33" s="2" t="s">
        <v>122</v>
      </c>
    </row>
    <row r="34" spans="1:1">
      <c r="A34" s="2" t="s">
        <v>122</v>
      </c>
    </row>
  </sheetData>
  <mergeCells count="14">
    <mergeCell ref="C9:D9"/>
    <mergeCell ref="E9:F9"/>
    <mergeCell ref="A1:E1"/>
    <mergeCell ref="A2:E2"/>
    <mergeCell ref="A3:E3"/>
    <mergeCell ref="A4:E4"/>
    <mergeCell ref="A5:E5"/>
    <mergeCell ref="A29:E29"/>
    <mergeCell ref="C10:D10"/>
    <mergeCell ref="E10:F10"/>
    <mergeCell ref="C15:D15"/>
    <mergeCell ref="E15:F15"/>
    <mergeCell ref="C16:D16"/>
    <mergeCell ref="E16:F16"/>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CFE87-D650-487B-B566-0505BC8C028D}">
  <sheetPr codeName="Planilha9"/>
  <dimension ref="A1:I117"/>
  <sheetViews>
    <sheetView zoomScale="130" zoomScaleNormal="130" workbookViewId="0">
      <selection sqref="A1:I1"/>
    </sheetView>
  </sheetViews>
  <sheetFormatPr defaultRowHeight="11.25"/>
  <cols>
    <col min="1" max="1" width="40.7109375" style="2" customWidth="1"/>
    <col min="2" max="2" width="6.7109375" style="2" customWidth="1"/>
    <col min="3" max="3" width="7.5703125" style="2" customWidth="1"/>
    <col min="4" max="4" width="6.7109375" style="2" customWidth="1"/>
    <col min="5" max="5" width="7.42578125" style="2" customWidth="1"/>
    <col min="6" max="6" width="7.140625" style="2" customWidth="1"/>
    <col min="7" max="7" width="7.28515625" style="2" customWidth="1"/>
    <col min="8" max="8" width="7.85546875" style="2" customWidth="1"/>
    <col min="9" max="9" width="8.85546875" style="2" customWidth="1"/>
    <col min="10" max="16384" width="9.140625" style="2"/>
  </cols>
  <sheetData>
    <row r="1" spans="1:9">
      <c r="A1" s="975" t="s">
        <v>0</v>
      </c>
      <c r="B1" s="975"/>
      <c r="C1" s="975"/>
      <c r="D1" s="975"/>
      <c r="E1" s="975"/>
      <c r="F1" s="975"/>
      <c r="G1" s="975"/>
      <c r="H1" s="975"/>
      <c r="I1" s="975"/>
    </row>
    <row r="2" spans="1:9">
      <c r="A2" s="976" t="s">
        <v>1</v>
      </c>
      <c r="B2" s="976"/>
      <c r="C2" s="976"/>
      <c r="D2" s="976"/>
      <c r="E2" s="976"/>
      <c r="F2" s="976"/>
      <c r="G2" s="976"/>
      <c r="H2" s="976"/>
      <c r="I2" s="976"/>
    </row>
    <row r="3" spans="1:9">
      <c r="A3" s="975" t="s">
        <v>516</v>
      </c>
      <c r="B3" s="975"/>
      <c r="C3" s="975"/>
      <c r="D3" s="975"/>
      <c r="E3" s="975"/>
      <c r="F3" s="975"/>
      <c r="G3" s="975"/>
      <c r="H3" s="975"/>
      <c r="I3" s="975"/>
    </row>
    <row r="4" spans="1:9">
      <c r="A4" s="976" t="s">
        <v>365</v>
      </c>
      <c r="B4" s="976"/>
      <c r="C4" s="976"/>
      <c r="D4" s="976"/>
      <c r="E4" s="976"/>
      <c r="F4" s="976"/>
      <c r="G4" s="976"/>
      <c r="H4" s="976"/>
      <c r="I4" s="976"/>
    </row>
    <row r="5" spans="1:9">
      <c r="A5" s="976" t="s">
        <v>1137</v>
      </c>
      <c r="B5" s="976"/>
      <c r="C5" s="976"/>
      <c r="D5" s="976"/>
      <c r="E5" s="976"/>
      <c r="F5" s="976"/>
      <c r="G5" s="976"/>
      <c r="H5" s="976"/>
      <c r="I5" s="976"/>
    </row>
    <row r="7" spans="1:9">
      <c r="A7" s="2" t="s">
        <v>517</v>
      </c>
      <c r="I7" s="5">
        <v>1</v>
      </c>
    </row>
    <row r="8" spans="1:9" ht="18.75" customHeight="1">
      <c r="A8" s="1160" t="s">
        <v>518</v>
      </c>
      <c r="B8" s="1160"/>
      <c r="C8" s="1160"/>
      <c r="D8" s="1160"/>
      <c r="E8" s="1160"/>
      <c r="F8" s="1160"/>
      <c r="G8" s="1160"/>
      <c r="H8" s="1160"/>
      <c r="I8" s="1160"/>
    </row>
    <row r="9" spans="1:9" s="368" customFormat="1" ht="24" customHeight="1">
      <c r="A9" s="1152" t="s">
        <v>519</v>
      </c>
      <c r="B9" s="1154" t="s">
        <v>520</v>
      </c>
      <c r="C9" s="1155"/>
      <c r="D9" s="1154" t="s">
        <v>521</v>
      </c>
      <c r="E9" s="1155"/>
      <c r="F9" s="1154" t="s">
        <v>522</v>
      </c>
      <c r="G9" s="1156"/>
      <c r="H9" s="1157" t="s">
        <v>523</v>
      </c>
      <c r="I9" s="1158"/>
    </row>
    <row r="10" spans="1:9" ht="23.25" customHeight="1">
      <c r="A10" s="1153"/>
      <c r="B10" s="1005" t="s">
        <v>439</v>
      </c>
      <c r="C10" s="1100"/>
      <c r="D10" s="1005" t="s">
        <v>440</v>
      </c>
      <c r="E10" s="1100"/>
      <c r="F10" s="1005" t="s">
        <v>524</v>
      </c>
      <c r="G10" s="1159"/>
      <c r="H10" s="1005" t="s">
        <v>525</v>
      </c>
      <c r="I10" s="1159"/>
    </row>
    <row r="11" spans="1:9">
      <c r="A11" s="376"/>
      <c r="B11" s="264"/>
      <c r="C11" s="166"/>
      <c r="D11" s="264"/>
      <c r="E11" s="166"/>
      <c r="F11" s="264"/>
      <c r="G11" s="376"/>
      <c r="H11" s="264"/>
      <c r="I11" s="376"/>
    </row>
    <row r="12" spans="1:9">
      <c r="A12" s="1">
        <v>2024</v>
      </c>
      <c r="B12" s="1149">
        <v>0</v>
      </c>
      <c r="C12" s="1150">
        <v>0</v>
      </c>
      <c r="D12" s="1149">
        <v>0</v>
      </c>
      <c r="E12" s="1150">
        <v>0</v>
      </c>
      <c r="F12" s="1149">
        <v>0</v>
      </c>
      <c r="G12" s="1150">
        <v>0</v>
      </c>
      <c r="H12" s="1149">
        <v>2183432358.0800004</v>
      </c>
      <c r="I12" s="1151">
        <v>0</v>
      </c>
    </row>
    <row r="13" spans="1:9">
      <c r="A13" s="1">
        <v>2025</v>
      </c>
      <c r="B13" s="1149">
        <v>2218050206.8699999</v>
      </c>
      <c r="C13" s="1150">
        <v>0</v>
      </c>
      <c r="D13" s="1149">
        <v>2122164715.1700001</v>
      </c>
      <c r="E13" s="1150">
        <v>0</v>
      </c>
      <c r="F13" s="1149">
        <v>95885491.699999809</v>
      </c>
      <c r="G13" s="1150">
        <v>0</v>
      </c>
      <c r="H13" s="1149">
        <v>2279317849.7800002</v>
      </c>
      <c r="I13" s="1151">
        <v>0</v>
      </c>
    </row>
    <row r="14" spans="1:9">
      <c r="A14" s="1">
        <v>2026</v>
      </c>
      <c r="B14" s="1137">
        <v>2262244484.6599998</v>
      </c>
      <c r="C14" s="1138">
        <v>0</v>
      </c>
      <c r="D14" s="1137">
        <v>2132105719.78</v>
      </c>
      <c r="E14" s="1138">
        <v>0</v>
      </c>
      <c r="F14" s="1137">
        <v>130138764.88</v>
      </c>
      <c r="G14" s="1138">
        <v>0</v>
      </c>
      <c r="H14" s="1137">
        <v>2409456614.6599998</v>
      </c>
      <c r="I14" s="1139">
        <v>0</v>
      </c>
    </row>
    <row r="15" spans="1:9">
      <c r="A15" s="1">
        <v>2027</v>
      </c>
      <c r="B15" s="1137">
        <v>2271244438.9099998</v>
      </c>
      <c r="C15" s="1138">
        <v>0</v>
      </c>
      <c r="D15" s="1137">
        <v>2163541185.1500001</v>
      </c>
      <c r="E15" s="1138">
        <v>0</v>
      </c>
      <c r="F15" s="1137">
        <v>107703253.76000001</v>
      </c>
      <c r="G15" s="1138">
        <v>0</v>
      </c>
      <c r="H15" s="1137">
        <v>2517159868.4200001</v>
      </c>
      <c r="I15" s="1139">
        <v>0</v>
      </c>
    </row>
    <row r="16" spans="1:9">
      <c r="A16" s="1">
        <v>2028</v>
      </c>
      <c r="B16" s="1137">
        <v>2271546204.3699999</v>
      </c>
      <c r="C16" s="1138">
        <v>0</v>
      </c>
      <c r="D16" s="1137">
        <v>2209989657.23</v>
      </c>
      <c r="E16" s="1138">
        <v>0</v>
      </c>
      <c r="F16" s="1137">
        <v>61556547.140000001</v>
      </c>
      <c r="G16" s="1138">
        <v>0</v>
      </c>
      <c r="H16" s="1137">
        <v>2578716415.5599999</v>
      </c>
      <c r="I16" s="1139">
        <v>0</v>
      </c>
    </row>
    <row r="17" spans="1:9">
      <c r="A17" s="1">
        <v>2029</v>
      </c>
      <c r="B17" s="1137">
        <v>2322091323.52</v>
      </c>
      <c r="C17" s="1138">
        <v>0</v>
      </c>
      <c r="D17" s="1137">
        <v>2257869745.8400002</v>
      </c>
      <c r="E17" s="1138">
        <v>0</v>
      </c>
      <c r="F17" s="1137">
        <v>64221577.68</v>
      </c>
      <c r="G17" s="1138">
        <v>0</v>
      </c>
      <c r="H17" s="1137">
        <v>2642937993.23</v>
      </c>
      <c r="I17" s="1139">
        <v>0</v>
      </c>
    </row>
    <row r="18" spans="1:9">
      <c r="A18" s="1">
        <v>2030</v>
      </c>
      <c r="B18" s="1137">
        <v>2426104768.8200002</v>
      </c>
      <c r="C18" s="1138">
        <v>0</v>
      </c>
      <c r="D18" s="1137">
        <v>2299998396.75</v>
      </c>
      <c r="E18" s="1138">
        <v>0</v>
      </c>
      <c r="F18" s="1137">
        <v>126106372.06999999</v>
      </c>
      <c r="G18" s="1138">
        <v>0</v>
      </c>
      <c r="H18" s="1137">
        <v>2769044365.3000002</v>
      </c>
      <c r="I18" s="1139">
        <v>0</v>
      </c>
    </row>
    <row r="19" spans="1:9">
      <c r="A19" s="1">
        <v>2031</v>
      </c>
      <c r="B19" s="1137">
        <v>2433096466.27</v>
      </c>
      <c r="C19" s="1138">
        <v>0</v>
      </c>
      <c r="D19" s="1137">
        <v>2325598967.71</v>
      </c>
      <c r="E19" s="1138">
        <v>0</v>
      </c>
      <c r="F19" s="1137">
        <v>107497498.56</v>
      </c>
      <c r="G19" s="1138">
        <v>0</v>
      </c>
      <c r="H19" s="1137">
        <v>2876541863.8499999</v>
      </c>
      <c r="I19" s="1139">
        <v>0</v>
      </c>
    </row>
    <row r="20" spans="1:9">
      <c r="A20" s="1">
        <v>2032</v>
      </c>
      <c r="B20" s="1137">
        <v>2439421323.8099999</v>
      </c>
      <c r="C20" s="1138">
        <v>0</v>
      </c>
      <c r="D20" s="1137">
        <v>2343891707.3200002</v>
      </c>
      <c r="E20" s="1138">
        <v>0</v>
      </c>
      <c r="F20" s="1137">
        <v>95529616.489999995</v>
      </c>
      <c r="G20" s="1138">
        <v>0</v>
      </c>
      <c r="H20" s="1137">
        <v>2972071480.3499999</v>
      </c>
      <c r="I20" s="1139">
        <v>0</v>
      </c>
    </row>
    <row r="21" spans="1:9">
      <c r="A21" s="1">
        <v>2033</v>
      </c>
      <c r="B21" s="1137">
        <v>2437138802.6900001</v>
      </c>
      <c r="C21" s="1138">
        <v>0</v>
      </c>
      <c r="D21" s="1137">
        <v>2363987783.6300001</v>
      </c>
      <c r="E21" s="1138">
        <v>0</v>
      </c>
      <c r="F21" s="1137">
        <v>73151019.060000002</v>
      </c>
      <c r="G21" s="1138">
        <v>0</v>
      </c>
      <c r="H21" s="1137">
        <v>3045222499.4099998</v>
      </c>
      <c r="I21" s="1139">
        <v>0</v>
      </c>
    </row>
    <row r="22" spans="1:9">
      <c r="A22" s="1">
        <v>2034</v>
      </c>
      <c r="B22" s="1137">
        <v>2395674005.3600001</v>
      </c>
      <c r="C22" s="1138">
        <v>0</v>
      </c>
      <c r="D22" s="1137">
        <v>2375556326.4400001</v>
      </c>
      <c r="E22" s="1138">
        <v>0</v>
      </c>
      <c r="F22" s="1137">
        <v>20117678.920000002</v>
      </c>
      <c r="G22" s="1138">
        <v>0</v>
      </c>
      <c r="H22" s="1137">
        <v>3065340178.3299999</v>
      </c>
      <c r="I22" s="1139">
        <v>0</v>
      </c>
    </row>
    <row r="23" spans="1:9">
      <c r="A23" s="1">
        <v>2035</v>
      </c>
      <c r="B23" s="1137">
        <v>2332784723.1399999</v>
      </c>
      <c r="C23" s="1138">
        <v>0</v>
      </c>
      <c r="D23" s="1137">
        <v>2365718931.6900001</v>
      </c>
      <c r="E23" s="1138">
        <v>0</v>
      </c>
      <c r="F23" s="1137">
        <v>-32934208.550000001</v>
      </c>
      <c r="G23" s="1138">
        <v>0</v>
      </c>
      <c r="H23" s="1137">
        <v>3032405969.7800002</v>
      </c>
      <c r="I23" s="1139">
        <v>0</v>
      </c>
    </row>
    <row r="24" spans="1:9">
      <c r="A24" s="1">
        <v>2036</v>
      </c>
      <c r="B24" s="1137">
        <v>2320172814.3600001</v>
      </c>
      <c r="C24" s="1138">
        <v>0</v>
      </c>
      <c r="D24" s="1137">
        <v>2353488768.1100001</v>
      </c>
      <c r="E24" s="1138">
        <v>0</v>
      </c>
      <c r="F24" s="1137">
        <v>-33315953.75</v>
      </c>
      <c r="G24" s="1138">
        <v>0</v>
      </c>
      <c r="H24" s="1137">
        <v>2999090016.0300002</v>
      </c>
      <c r="I24" s="1139">
        <v>0</v>
      </c>
    </row>
    <row r="25" spans="1:9">
      <c r="A25" s="1">
        <v>2037</v>
      </c>
      <c r="B25" s="1137">
        <v>2307343078.9899998</v>
      </c>
      <c r="C25" s="1138">
        <v>0</v>
      </c>
      <c r="D25" s="1137">
        <v>2332811683.8600001</v>
      </c>
      <c r="E25" s="1138">
        <v>0</v>
      </c>
      <c r="F25" s="1137">
        <v>-25468604.870000001</v>
      </c>
      <c r="G25" s="1138">
        <v>0</v>
      </c>
      <c r="H25" s="1137">
        <v>2973621411.1599998</v>
      </c>
      <c r="I25" s="1139">
        <v>0</v>
      </c>
    </row>
    <row r="26" spans="1:9">
      <c r="A26" s="1">
        <v>2038</v>
      </c>
      <c r="B26" s="1137">
        <v>2295650465.9899998</v>
      </c>
      <c r="C26" s="1138">
        <v>0</v>
      </c>
      <c r="D26" s="1137">
        <v>2299905890.3099999</v>
      </c>
      <c r="E26" s="1138">
        <v>0</v>
      </c>
      <c r="F26" s="1137">
        <v>-4255424.32</v>
      </c>
      <c r="G26" s="1138">
        <v>0</v>
      </c>
      <c r="H26" s="1137">
        <v>2969365986.8299999</v>
      </c>
      <c r="I26" s="1139">
        <v>0</v>
      </c>
    </row>
    <row r="27" spans="1:9">
      <c r="A27" s="1">
        <v>2039</v>
      </c>
      <c r="B27" s="1137">
        <v>2275367261.9699998</v>
      </c>
      <c r="C27" s="1138">
        <v>0</v>
      </c>
      <c r="D27" s="1137">
        <v>2276651508.5900002</v>
      </c>
      <c r="E27" s="1138">
        <v>0</v>
      </c>
      <c r="F27" s="1137">
        <v>-1284246.6200000001</v>
      </c>
      <c r="G27" s="1138">
        <v>0</v>
      </c>
      <c r="H27" s="1137">
        <v>2968081740.21</v>
      </c>
      <c r="I27" s="1139">
        <v>0</v>
      </c>
    </row>
    <row r="28" spans="1:9">
      <c r="A28" s="1">
        <v>2040</v>
      </c>
      <c r="B28" s="1137">
        <v>2263611013.4099998</v>
      </c>
      <c r="C28" s="1138">
        <v>0</v>
      </c>
      <c r="D28" s="1137">
        <v>2240053500.1300001</v>
      </c>
      <c r="E28" s="1138">
        <v>0</v>
      </c>
      <c r="F28" s="1137">
        <v>23557513.280000001</v>
      </c>
      <c r="G28" s="1138">
        <v>0</v>
      </c>
      <c r="H28" s="1137">
        <v>2991639253.4899998</v>
      </c>
      <c r="I28" s="1139">
        <v>0</v>
      </c>
    </row>
    <row r="29" spans="1:9">
      <c r="A29" s="1">
        <v>2041</v>
      </c>
      <c r="B29" s="1137">
        <v>2195764076.4400001</v>
      </c>
      <c r="C29" s="1138">
        <v>0</v>
      </c>
      <c r="D29" s="1137">
        <v>2202686998.6500001</v>
      </c>
      <c r="E29" s="1138">
        <v>0</v>
      </c>
      <c r="F29" s="1137">
        <v>-6922922.21</v>
      </c>
      <c r="G29" s="1138">
        <v>0</v>
      </c>
      <c r="H29" s="1137">
        <v>2984716331.29</v>
      </c>
      <c r="I29" s="1139">
        <v>0</v>
      </c>
    </row>
    <row r="30" spans="1:9">
      <c r="A30" s="1">
        <v>2042</v>
      </c>
      <c r="B30" s="1137">
        <v>2135542205</v>
      </c>
      <c r="C30" s="1138">
        <v>0</v>
      </c>
      <c r="D30" s="1137">
        <v>2148791402.4000001</v>
      </c>
      <c r="E30" s="1138">
        <v>0</v>
      </c>
      <c r="F30" s="1137">
        <v>-13249197.4</v>
      </c>
      <c r="G30" s="1138">
        <v>0</v>
      </c>
      <c r="H30" s="1137">
        <v>2971467133.8899999</v>
      </c>
      <c r="I30" s="1139">
        <v>0</v>
      </c>
    </row>
    <row r="31" spans="1:9">
      <c r="A31" s="1">
        <v>2043</v>
      </c>
      <c r="B31" s="1137">
        <v>2076860808.97</v>
      </c>
      <c r="C31" s="1138">
        <v>0</v>
      </c>
      <c r="D31" s="1137">
        <v>2087946899.71</v>
      </c>
      <c r="E31" s="1138">
        <v>0</v>
      </c>
      <c r="F31" s="1137">
        <v>-11086090.74</v>
      </c>
      <c r="G31" s="1138">
        <v>0</v>
      </c>
      <c r="H31" s="1137">
        <v>2960381043.1500001</v>
      </c>
      <c r="I31" s="1139">
        <v>0</v>
      </c>
    </row>
    <row r="32" spans="1:9">
      <c r="A32" s="1">
        <v>2044</v>
      </c>
      <c r="B32" s="1137">
        <v>1958505832.1800001</v>
      </c>
      <c r="C32" s="1138">
        <v>0</v>
      </c>
      <c r="D32" s="1137">
        <v>2025086260.78</v>
      </c>
      <c r="E32" s="1138">
        <v>0</v>
      </c>
      <c r="F32" s="1137">
        <v>-66580428.600000001</v>
      </c>
      <c r="G32" s="1138">
        <v>0</v>
      </c>
      <c r="H32" s="1137">
        <v>2893800614.5500002</v>
      </c>
      <c r="I32" s="1139">
        <v>0</v>
      </c>
    </row>
    <row r="33" spans="1:9">
      <c r="A33" s="1">
        <v>2045</v>
      </c>
      <c r="B33" s="1137">
        <v>1893530922.24</v>
      </c>
      <c r="C33" s="1138">
        <v>0</v>
      </c>
      <c r="D33" s="1137">
        <v>1964371312.6199999</v>
      </c>
      <c r="E33" s="1138">
        <v>0</v>
      </c>
      <c r="F33" s="1137">
        <v>-70840390.379999995</v>
      </c>
      <c r="G33" s="1138">
        <v>0</v>
      </c>
      <c r="H33" s="1137">
        <v>2822960224.1700001</v>
      </c>
      <c r="I33" s="1139">
        <v>0</v>
      </c>
    </row>
    <row r="34" spans="1:9">
      <c r="A34" s="1">
        <v>2046</v>
      </c>
      <c r="B34" s="1137">
        <v>1828924748.4100001</v>
      </c>
      <c r="C34" s="1138">
        <v>0</v>
      </c>
      <c r="D34" s="1137">
        <v>1899817202.6400001</v>
      </c>
      <c r="E34" s="1138">
        <v>0</v>
      </c>
      <c r="F34" s="1137">
        <v>-70892454.230000004</v>
      </c>
      <c r="G34" s="1138">
        <v>0</v>
      </c>
      <c r="H34" s="1137">
        <v>2752067769.9400001</v>
      </c>
      <c r="I34" s="1139">
        <v>0</v>
      </c>
    </row>
    <row r="35" spans="1:9">
      <c r="A35" s="1">
        <v>2047</v>
      </c>
      <c r="B35" s="1137">
        <v>1770947115.9000001</v>
      </c>
      <c r="C35" s="1138">
        <v>0</v>
      </c>
      <c r="D35" s="1137">
        <v>1827407640.5599999</v>
      </c>
      <c r="E35" s="1138">
        <v>0</v>
      </c>
      <c r="F35" s="1137">
        <v>-56460524.659999996</v>
      </c>
      <c r="G35" s="1138">
        <v>0</v>
      </c>
      <c r="H35" s="1137">
        <v>2695607245.2800002</v>
      </c>
      <c r="I35" s="1139">
        <v>0</v>
      </c>
    </row>
    <row r="36" spans="1:9">
      <c r="A36" s="1">
        <v>2048</v>
      </c>
      <c r="B36" s="1137">
        <v>1713920790.3800001</v>
      </c>
      <c r="C36" s="1138">
        <v>0</v>
      </c>
      <c r="D36" s="1137">
        <v>1753377878.1400001</v>
      </c>
      <c r="E36" s="1138">
        <v>0</v>
      </c>
      <c r="F36" s="1137">
        <v>-39457087.759999998</v>
      </c>
      <c r="G36" s="1138">
        <v>0</v>
      </c>
      <c r="H36" s="1137">
        <v>2656150157.5300002</v>
      </c>
      <c r="I36" s="1139">
        <v>0</v>
      </c>
    </row>
    <row r="37" spans="1:9">
      <c r="A37" s="1">
        <v>2049</v>
      </c>
      <c r="B37" s="1137">
        <v>1658220398.77</v>
      </c>
      <c r="C37" s="1138">
        <v>0</v>
      </c>
      <c r="D37" s="1137">
        <v>1676471019.3800001</v>
      </c>
      <c r="E37" s="1138">
        <v>0</v>
      </c>
      <c r="F37" s="1137">
        <v>-18250620.609999999</v>
      </c>
      <c r="G37" s="1138">
        <v>0</v>
      </c>
      <c r="H37" s="1137">
        <v>2637899536.9099998</v>
      </c>
      <c r="I37" s="1139">
        <v>0</v>
      </c>
    </row>
    <row r="38" spans="1:9">
      <c r="A38" s="1">
        <v>2050</v>
      </c>
      <c r="B38" s="1137">
        <v>1597242600.29</v>
      </c>
      <c r="C38" s="1138">
        <v>0</v>
      </c>
      <c r="D38" s="1137">
        <v>1608311567.3800001</v>
      </c>
      <c r="E38" s="1138">
        <v>0</v>
      </c>
      <c r="F38" s="1137">
        <v>-11068967.09</v>
      </c>
      <c r="G38" s="1138">
        <v>0</v>
      </c>
      <c r="H38" s="1137">
        <v>2626830569.8299999</v>
      </c>
      <c r="I38" s="1139">
        <v>0</v>
      </c>
    </row>
    <row r="39" spans="1:9">
      <c r="A39" s="1">
        <v>2051</v>
      </c>
      <c r="B39" s="1137">
        <v>1517422141.72</v>
      </c>
      <c r="C39" s="1138">
        <v>0</v>
      </c>
      <c r="D39" s="1137">
        <v>1567011140.03</v>
      </c>
      <c r="E39" s="1138">
        <v>0</v>
      </c>
      <c r="F39" s="1137">
        <v>-49588998.310000002</v>
      </c>
      <c r="G39" s="1138">
        <v>0</v>
      </c>
      <c r="H39" s="1137">
        <v>2577241571.5100002</v>
      </c>
      <c r="I39" s="1139">
        <v>0</v>
      </c>
    </row>
    <row r="40" spans="1:9">
      <c r="A40" s="1">
        <v>2052</v>
      </c>
      <c r="B40" s="1137">
        <v>1471600270.6500001</v>
      </c>
      <c r="C40" s="1138">
        <v>0</v>
      </c>
      <c r="D40" s="1137">
        <v>1482650398.1300001</v>
      </c>
      <c r="E40" s="1138">
        <v>0</v>
      </c>
      <c r="F40" s="1137">
        <v>-11050127.48</v>
      </c>
      <c r="G40" s="1138">
        <v>0</v>
      </c>
      <c r="H40" s="1137">
        <v>2566191444.0300002</v>
      </c>
      <c r="I40" s="1139">
        <v>0</v>
      </c>
    </row>
    <row r="41" spans="1:9">
      <c r="A41" s="1">
        <v>2053</v>
      </c>
      <c r="B41" s="1137">
        <v>1429678357.9400001</v>
      </c>
      <c r="C41" s="1138">
        <v>0</v>
      </c>
      <c r="D41" s="1137">
        <v>1398862719.21</v>
      </c>
      <c r="E41" s="1138">
        <v>0</v>
      </c>
      <c r="F41" s="1137">
        <v>30815638.73</v>
      </c>
      <c r="G41" s="1138">
        <v>0</v>
      </c>
      <c r="H41" s="1137">
        <v>2597007082.8600001</v>
      </c>
      <c r="I41" s="1139">
        <v>0</v>
      </c>
    </row>
    <row r="42" spans="1:9">
      <c r="A42" s="1">
        <v>2054</v>
      </c>
      <c r="B42" s="1137">
        <v>1391388053.25</v>
      </c>
      <c r="C42" s="1138">
        <v>0</v>
      </c>
      <c r="D42" s="1137">
        <v>1316949322.54</v>
      </c>
      <c r="E42" s="1138">
        <v>0</v>
      </c>
      <c r="F42" s="1137">
        <v>74438730.709999993</v>
      </c>
      <c r="G42" s="1138">
        <v>0</v>
      </c>
      <c r="H42" s="1137">
        <v>2671445813.4699998</v>
      </c>
      <c r="I42" s="1139">
        <v>0</v>
      </c>
    </row>
    <row r="43" spans="1:9">
      <c r="A43" s="1">
        <v>2055</v>
      </c>
      <c r="B43" s="1137">
        <v>1356277839.6400001</v>
      </c>
      <c r="C43" s="1138">
        <v>0</v>
      </c>
      <c r="D43" s="1137">
        <v>1235636821.28</v>
      </c>
      <c r="E43" s="1138">
        <v>0</v>
      </c>
      <c r="F43" s="1137">
        <v>120641018.36</v>
      </c>
      <c r="G43" s="1138">
        <v>0</v>
      </c>
      <c r="H43" s="1137">
        <v>2792086831.8299999</v>
      </c>
      <c r="I43" s="1139">
        <v>0</v>
      </c>
    </row>
    <row r="44" spans="1:9">
      <c r="A44" s="1">
        <v>2056</v>
      </c>
      <c r="B44" s="1137">
        <v>311007094.60000002</v>
      </c>
      <c r="C44" s="1138">
        <v>0</v>
      </c>
      <c r="D44" s="1137">
        <v>11560286049.15</v>
      </c>
      <c r="E44" s="1138">
        <v>0</v>
      </c>
      <c r="F44" s="1137">
        <v>-845278954.54999995</v>
      </c>
      <c r="G44" s="1138">
        <v>0</v>
      </c>
      <c r="H44" s="1137">
        <v>1946807877.28</v>
      </c>
      <c r="I44" s="1139">
        <v>0</v>
      </c>
    </row>
    <row r="45" spans="1:9">
      <c r="A45" s="1">
        <v>2057</v>
      </c>
      <c r="B45" s="1137">
        <v>252070949.71000001</v>
      </c>
      <c r="C45" s="1138">
        <v>0</v>
      </c>
      <c r="D45" s="1137">
        <v>1078732536.3</v>
      </c>
      <c r="E45" s="1138">
        <v>0</v>
      </c>
      <c r="F45" s="1137">
        <v>-826661586.59000003</v>
      </c>
      <c r="G45" s="1138">
        <v>0</v>
      </c>
      <c r="H45" s="1137">
        <v>1120146290.6900001</v>
      </c>
      <c r="I45" s="1139">
        <v>0</v>
      </c>
    </row>
    <row r="46" spans="1:9">
      <c r="A46" s="1">
        <v>2058</v>
      </c>
      <c r="B46" s="1137">
        <v>194367003.13999999</v>
      </c>
      <c r="C46" s="1138">
        <v>0</v>
      </c>
      <c r="D46" s="1137">
        <v>1004275991.12</v>
      </c>
      <c r="E46" s="1138">
        <v>0</v>
      </c>
      <c r="F46" s="1137">
        <v>-809908987.98000002</v>
      </c>
      <c r="G46" s="1138">
        <v>0</v>
      </c>
      <c r="H46" s="1137">
        <v>310237302.70999998</v>
      </c>
      <c r="I46" s="1139">
        <v>0</v>
      </c>
    </row>
    <row r="47" spans="1:9">
      <c r="A47" s="1">
        <v>2059</v>
      </c>
      <c r="B47" s="1137">
        <v>138960929.06</v>
      </c>
      <c r="C47" s="1138">
        <v>0</v>
      </c>
      <c r="D47" s="1137">
        <v>931634073.08000004</v>
      </c>
      <c r="E47" s="1138">
        <v>0</v>
      </c>
      <c r="F47" s="1137">
        <v>-792673144.01999998</v>
      </c>
      <c r="G47" s="1138">
        <v>0</v>
      </c>
      <c r="H47" s="1137">
        <v>0</v>
      </c>
      <c r="I47" s="1139">
        <v>0</v>
      </c>
    </row>
    <row r="48" spans="1:9">
      <c r="A48" s="1">
        <v>2060</v>
      </c>
      <c r="B48" s="1137">
        <v>110562861.15000001</v>
      </c>
      <c r="C48" s="1138">
        <v>0</v>
      </c>
      <c r="D48" s="1137">
        <v>860685678.53999996</v>
      </c>
      <c r="E48" s="1138">
        <v>0</v>
      </c>
      <c r="F48" s="1137">
        <v>-750122817.38999999</v>
      </c>
      <c r="G48" s="1138">
        <v>0</v>
      </c>
      <c r="H48" s="1137">
        <v>0</v>
      </c>
      <c r="I48" s="1139">
        <v>0</v>
      </c>
    </row>
    <row r="49" spans="1:9">
      <c r="A49" s="1">
        <v>2061</v>
      </c>
      <c r="B49" s="1137">
        <v>98176669.319999993</v>
      </c>
      <c r="C49" s="1138">
        <v>0</v>
      </c>
      <c r="D49" s="1137">
        <v>793328845.48000002</v>
      </c>
      <c r="E49" s="1138">
        <v>0</v>
      </c>
      <c r="F49" s="1137">
        <v>-695152176.16000009</v>
      </c>
      <c r="G49" s="1138">
        <v>0</v>
      </c>
      <c r="H49" s="1137">
        <v>0</v>
      </c>
      <c r="I49" s="1139">
        <v>0</v>
      </c>
    </row>
    <row r="50" spans="1:9">
      <c r="A50" s="1">
        <v>2062</v>
      </c>
      <c r="B50" s="1137">
        <v>87591642.650000006</v>
      </c>
      <c r="C50" s="1138">
        <v>0</v>
      </c>
      <c r="D50" s="1137">
        <v>727684353.01999998</v>
      </c>
      <c r="E50" s="1138">
        <v>0</v>
      </c>
      <c r="F50" s="1137">
        <v>-640092710.37</v>
      </c>
      <c r="G50" s="1138">
        <v>0</v>
      </c>
      <c r="H50" s="1137">
        <v>0</v>
      </c>
      <c r="I50" s="1139">
        <v>0</v>
      </c>
    </row>
    <row r="51" spans="1:9">
      <c r="A51" s="1">
        <v>2063</v>
      </c>
      <c r="B51" s="1137">
        <v>77629292.310000002</v>
      </c>
      <c r="C51" s="1138">
        <v>0</v>
      </c>
      <c r="D51" s="1137">
        <v>665611524.59000003</v>
      </c>
      <c r="E51" s="1138">
        <v>0</v>
      </c>
      <c r="F51" s="1137">
        <v>-587982232.27999997</v>
      </c>
      <c r="G51" s="1138">
        <v>0</v>
      </c>
      <c r="H51" s="1137">
        <v>0</v>
      </c>
      <c r="I51" s="1139">
        <v>0</v>
      </c>
    </row>
    <row r="52" spans="1:9">
      <c r="A52" s="1">
        <v>2064</v>
      </c>
      <c r="B52" s="1137">
        <v>68860381.719999999</v>
      </c>
      <c r="C52" s="1138">
        <v>0</v>
      </c>
      <c r="D52" s="1137">
        <v>606439588.15999997</v>
      </c>
      <c r="E52" s="1138">
        <v>0</v>
      </c>
      <c r="F52" s="1137">
        <v>-537579206.43999994</v>
      </c>
      <c r="G52" s="1138">
        <v>0</v>
      </c>
      <c r="H52" s="1137">
        <v>0</v>
      </c>
      <c r="I52" s="1139">
        <v>0</v>
      </c>
    </row>
    <row r="53" spans="1:9">
      <c r="A53" s="1">
        <v>2065</v>
      </c>
      <c r="B53" s="1137">
        <v>61296610.299999997</v>
      </c>
      <c r="C53" s="1138">
        <v>0</v>
      </c>
      <c r="D53" s="1137">
        <v>550061029.63</v>
      </c>
      <c r="E53" s="1138">
        <v>0</v>
      </c>
      <c r="F53" s="1137">
        <v>-488764419.32999998</v>
      </c>
      <c r="G53" s="1138">
        <v>0</v>
      </c>
      <c r="H53" s="1137">
        <v>0</v>
      </c>
      <c r="I53" s="1139">
        <v>0</v>
      </c>
    </row>
    <row r="54" spans="1:9">
      <c r="A54" s="1">
        <v>2066</v>
      </c>
      <c r="B54" s="1137">
        <v>54592196.259999998</v>
      </c>
      <c r="C54" s="1138">
        <v>0</v>
      </c>
      <c r="D54" s="1137">
        <v>496942177.75999999</v>
      </c>
      <c r="E54" s="1138">
        <v>0</v>
      </c>
      <c r="F54" s="1137">
        <v>-442349981.5</v>
      </c>
      <c r="G54" s="1138">
        <v>0</v>
      </c>
      <c r="H54" s="1137">
        <v>0</v>
      </c>
      <c r="I54" s="1139">
        <v>0</v>
      </c>
    </row>
    <row r="55" spans="1:9">
      <c r="A55" s="1">
        <v>2067</v>
      </c>
      <c r="B55" s="1137">
        <v>48279452.539999999</v>
      </c>
      <c r="C55" s="1138">
        <v>0</v>
      </c>
      <c r="D55" s="1137">
        <v>447660302.95999998</v>
      </c>
      <c r="E55" s="1138">
        <v>0</v>
      </c>
      <c r="F55" s="1137">
        <v>-399380850.41999996</v>
      </c>
      <c r="G55" s="1138">
        <v>0</v>
      </c>
      <c r="H55" s="1137">
        <v>0</v>
      </c>
      <c r="I55" s="1139">
        <v>0</v>
      </c>
    </row>
    <row r="56" spans="1:9">
      <c r="A56" s="1">
        <v>2068</v>
      </c>
      <c r="B56" s="1137">
        <v>42642849.009999998</v>
      </c>
      <c r="C56" s="1138">
        <v>0</v>
      </c>
      <c r="D56" s="1137">
        <v>401798477.05000001</v>
      </c>
      <c r="E56" s="1138">
        <v>0</v>
      </c>
      <c r="F56" s="1137">
        <v>-359155628.04000002</v>
      </c>
      <c r="G56" s="1138">
        <v>0</v>
      </c>
      <c r="H56" s="1137">
        <v>0</v>
      </c>
      <c r="I56" s="1139">
        <v>0</v>
      </c>
    </row>
    <row r="57" spans="1:9">
      <c r="A57" s="1">
        <v>2069</v>
      </c>
      <c r="B57" s="1137">
        <v>37546341.789999999</v>
      </c>
      <c r="C57" s="1138">
        <v>0</v>
      </c>
      <c r="D57" s="1137">
        <v>359430045.25</v>
      </c>
      <c r="E57" s="1138">
        <v>0</v>
      </c>
      <c r="F57" s="1137">
        <v>-321883703.45999998</v>
      </c>
      <c r="G57" s="1138">
        <v>0</v>
      </c>
      <c r="H57" s="1137">
        <v>0</v>
      </c>
      <c r="I57" s="1139">
        <v>0</v>
      </c>
    </row>
    <row r="58" spans="1:9">
      <c r="A58" s="1">
        <v>2070</v>
      </c>
      <c r="B58" s="1137">
        <v>33021163.390000001</v>
      </c>
      <c r="C58" s="1138">
        <v>0</v>
      </c>
      <c r="D58" s="1137">
        <v>320383541.81999999</v>
      </c>
      <c r="E58" s="1138">
        <v>0</v>
      </c>
      <c r="F58" s="1137">
        <v>-287362378.43000001</v>
      </c>
      <c r="G58" s="1138">
        <v>0</v>
      </c>
      <c r="H58" s="1137">
        <v>0</v>
      </c>
      <c r="I58" s="1139">
        <v>0</v>
      </c>
    </row>
    <row r="59" spans="1:9">
      <c r="A59" s="1">
        <v>2071</v>
      </c>
      <c r="B59" s="1137">
        <v>28889801.859999999</v>
      </c>
      <c r="C59" s="1138">
        <v>0</v>
      </c>
      <c r="D59" s="1137">
        <v>284721499.04000002</v>
      </c>
      <c r="E59" s="1138">
        <v>0</v>
      </c>
      <c r="F59" s="1137">
        <v>-255831697.18000001</v>
      </c>
      <c r="G59" s="1138">
        <v>0</v>
      </c>
      <c r="H59" s="1137">
        <v>0</v>
      </c>
      <c r="I59" s="1139">
        <v>0</v>
      </c>
    </row>
    <row r="60" spans="1:9">
      <c r="A60" s="1">
        <v>2072</v>
      </c>
      <c r="B60" s="1144">
        <v>25248388.43</v>
      </c>
      <c r="C60" s="1145">
        <v>0</v>
      </c>
      <c r="D60" s="1144">
        <v>252153632.33000001</v>
      </c>
      <c r="E60" s="1145">
        <v>0</v>
      </c>
      <c r="F60" s="1137">
        <v>-226905243.90000001</v>
      </c>
      <c r="G60" s="1138">
        <v>0</v>
      </c>
      <c r="H60" s="1137">
        <v>0</v>
      </c>
      <c r="I60" s="1139">
        <v>0</v>
      </c>
    </row>
    <row r="61" spans="1:9">
      <c r="A61" s="439"/>
      <c r="B61" s="396"/>
      <c r="C61" s="396"/>
      <c r="D61" s="396"/>
      <c r="E61" s="396"/>
      <c r="F61" s="396"/>
      <c r="G61" s="396"/>
      <c r="H61" s="396"/>
      <c r="I61" s="396"/>
    </row>
    <row r="62" spans="1:9">
      <c r="A62" s="1"/>
      <c r="B62" s="378"/>
      <c r="C62" s="378"/>
      <c r="D62" s="378"/>
      <c r="E62" s="378"/>
      <c r="F62" s="378"/>
      <c r="G62" s="378"/>
      <c r="H62" s="378"/>
      <c r="I62" s="378" t="s">
        <v>392</v>
      </c>
    </row>
    <row r="63" spans="1:9">
      <c r="A63" s="1"/>
      <c r="B63" s="378"/>
      <c r="C63" s="378"/>
      <c r="D63" s="378"/>
      <c r="E63" s="378"/>
      <c r="F63" s="378"/>
      <c r="G63" s="378"/>
      <c r="H63" s="378"/>
      <c r="I63" s="378"/>
    </row>
    <row r="64" spans="1:9">
      <c r="A64" s="439">
        <v>2073</v>
      </c>
      <c r="B64" s="1146">
        <v>22057092.649999999</v>
      </c>
      <c r="C64" s="1147">
        <v>0</v>
      </c>
      <c r="D64" s="1146">
        <v>222534434.94999999</v>
      </c>
      <c r="E64" s="1147">
        <v>0</v>
      </c>
      <c r="F64" s="1146">
        <v>-200477342.29999998</v>
      </c>
      <c r="G64" s="1147">
        <v>0</v>
      </c>
      <c r="H64" s="1146">
        <v>0</v>
      </c>
      <c r="I64" s="1148">
        <v>0</v>
      </c>
    </row>
    <row r="65" spans="1:9">
      <c r="A65" s="1">
        <v>2074</v>
      </c>
      <c r="B65" s="1137">
        <v>19218444.579999998</v>
      </c>
      <c r="C65" s="1138">
        <v>0</v>
      </c>
      <c r="D65" s="1137">
        <v>195768818.78999999</v>
      </c>
      <c r="E65" s="1138">
        <v>0</v>
      </c>
      <c r="F65" s="1137">
        <v>-176550374.20999998</v>
      </c>
      <c r="G65" s="1138">
        <v>0</v>
      </c>
      <c r="H65" s="1137">
        <v>0</v>
      </c>
      <c r="I65" s="1139">
        <v>0</v>
      </c>
    </row>
    <row r="66" spans="1:9">
      <c r="A66" s="1">
        <v>2075</v>
      </c>
      <c r="B66" s="1137">
        <v>16703261.970000001</v>
      </c>
      <c r="C66" s="1138">
        <v>0</v>
      </c>
      <c r="D66" s="1137">
        <v>171673708.56999999</v>
      </c>
      <c r="E66" s="1138">
        <v>0</v>
      </c>
      <c r="F66" s="1137">
        <v>-154970446.59999999</v>
      </c>
      <c r="G66" s="1138">
        <v>0</v>
      </c>
      <c r="H66" s="1137">
        <v>0</v>
      </c>
      <c r="I66" s="1139">
        <v>0</v>
      </c>
    </row>
    <row r="67" spans="1:9">
      <c r="A67" s="1">
        <v>2076</v>
      </c>
      <c r="B67" s="1137">
        <v>14482735.640000001</v>
      </c>
      <c r="C67" s="1138">
        <v>0</v>
      </c>
      <c r="D67" s="1137">
        <v>150062546.94999999</v>
      </c>
      <c r="E67" s="1138">
        <v>0</v>
      </c>
      <c r="F67" s="1137">
        <v>-135579811.31</v>
      </c>
      <c r="G67" s="1138">
        <v>0</v>
      </c>
      <c r="H67" s="1137">
        <v>0</v>
      </c>
      <c r="I67" s="1139">
        <v>0</v>
      </c>
    </row>
    <row r="68" spans="1:9">
      <c r="A68" s="1">
        <v>2077</v>
      </c>
      <c r="B68" s="1137">
        <v>12528576.26</v>
      </c>
      <c r="C68" s="1138">
        <v>0</v>
      </c>
      <c r="D68" s="1137">
        <v>130747332.28</v>
      </c>
      <c r="E68" s="1138">
        <v>0</v>
      </c>
      <c r="F68" s="1137">
        <v>-118218756.02</v>
      </c>
      <c r="G68" s="1138">
        <v>0</v>
      </c>
      <c r="H68" s="1137">
        <v>0</v>
      </c>
      <c r="I68" s="1139">
        <v>0</v>
      </c>
    </row>
    <row r="69" spans="1:9">
      <c r="A69" s="1">
        <v>2078</v>
      </c>
      <c r="B69" s="1137">
        <v>10814017.689999999</v>
      </c>
      <c r="C69" s="1138">
        <v>0</v>
      </c>
      <c r="D69" s="1137">
        <v>113545725.86</v>
      </c>
      <c r="E69" s="1138">
        <v>0</v>
      </c>
      <c r="F69" s="1137">
        <v>-102731708.17</v>
      </c>
      <c r="G69" s="1138">
        <v>0</v>
      </c>
      <c r="H69" s="1137">
        <v>0</v>
      </c>
      <c r="I69" s="1139">
        <v>0</v>
      </c>
    </row>
    <row r="70" spans="1:9">
      <c r="A70" s="1">
        <v>2079</v>
      </c>
      <c r="B70" s="1137">
        <v>9313950.1500000004</v>
      </c>
      <c r="C70" s="1138">
        <v>0</v>
      </c>
      <c r="D70" s="1137">
        <v>98281056.269999996</v>
      </c>
      <c r="E70" s="1138">
        <v>0</v>
      </c>
      <c r="F70" s="1137">
        <v>-88967106.11999999</v>
      </c>
      <c r="G70" s="1138">
        <v>0</v>
      </c>
      <c r="H70" s="1137">
        <v>0</v>
      </c>
      <c r="I70" s="1139">
        <v>0</v>
      </c>
    </row>
    <row r="71" spans="1:9">
      <c r="A71" s="1">
        <v>2080</v>
      </c>
      <c r="B71" s="1137">
        <v>8004876.5499999998</v>
      </c>
      <c r="C71" s="1138">
        <v>0</v>
      </c>
      <c r="D71" s="1137">
        <v>84781814.659999996</v>
      </c>
      <c r="E71" s="1138">
        <v>0</v>
      </c>
      <c r="F71" s="1137">
        <v>-76776938.109999999</v>
      </c>
      <c r="G71" s="1138">
        <v>0</v>
      </c>
      <c r="H71" s="1137">
        <v>0</v>
      </c>
      <c r="I71" s="1139">
        <v>0</v>
      </c>
    </row>
    <row r="72" spans="1:9">
      <c r="A72" s="1">
        <v>2081</v>
      </c>
      <c r="B72" s="1137">
        <v>6864875.6399999997</v>
      </c>
      <c r="C72" s="1138">
        <v>0</v>
      </c>
      <c r="D72" s="1137">
        <v>72882848.849999994</v>
      </c>
      <c r="E72" s="1138">
        <v>0</v>
      </c>
      <c r="F72" s="1137">
        <v>-66017973.209999993</v>
      </c>
      <c r="G72" s="1138">
        <v>0</v>
      </c>
      <c r="H72" s="1137">
        <v>0</v>
      </c>
      <c r="I72" s="1139">
        <v>0</v>
      </c>
    </row>
    <row r="73" spans="1:9">
      <c r="A73" s="1">
        <v>2082</v>
      </c>
      <c r="B73" s="1137">
        <v>5873602.1500000004</v>
      </c>
      <c r="C73" s="1138">
        <v>0</v>
      </c>
      <c r="D73" s="1137">
        <v>62427029.18</v>
      </c>
      <c r="E73" s="1138">
        <v>0</v>
      </c>
      <c r="F73" s="1137">
        <v>-56553427.030000001</v>
      </c>
      <c r="G73" s="1138">
        <v>0</v>
      </c>
      <c r="H73" s="1137">
        <v>0</v>
      </c>
      <c r="I73" s="1139">
        <v>0</v>
      </c>
    </row>
    <row r="74" spans="1:9">
      <c r="A74" s="1">
        <v>2083</v>
      </c>
      <c r="B74" s="1137">
        <v>5012626.07</v>
      </c>
      <c r="C74" s="1138">
        <v>0</v>
      </c>
      <c r="D74" s="1137">
        <v>53267696.890000001</v>
      </c>
      <c r="E74" s="1138">
        <v>0</v>
      </c>
      <c r="F74" s="1137">
        <v>-48255070.82</v>
      </c>
      <c r="G74" s="1138">
        <v>0</v>
      </c>
      <c r="H74" s="1137">
        <v>0</v>
      </c>
      <c r="I74" s="1139">
        <v>0</v>
      </c>
    </row>
    <row r="75" spans="1:9">
      <c r="A75" s="1">
        <v>2084</v>
      </c>
      <c r="B75" s="1137">
        <v>4265465.03</v>
      </c>
      <c r="C75" s="1138">
        <v>0</v>
      </c>
      <c r="D75" s="1137">
        <v>45268172.93</v>
      </c>
      <c r="E75" s="1138">
        <v>0</v>
      </c>
      <c r="F75" s="1137">
        <v>-41002707.899999999</v>
      </c>
      <c r="G75" s="1138">
        <v>0</v>
      </c>
      <c r="H75" s="1137">
        <v>0</v>
      </c>
      <c r="I75" s="1139">
        <v>0</v>
      </c>
    </row>
    <row r="76" spans="1:9">
      <c r="A76" s="1">
        <v>2085</v>
      </c>
      <c r="B76" s="1137">
        <v>3617538.14</v>
      </c>
      <c r="C76" s="1138">
        <v>0</v>
      </c>
      <c r="D76" s="1137">
        <v>38301753.780000001</v>
      </c>
      <c r="E76" s="1138">
        <v>0</v>
      </c>
      <c r="F76" s="1137">
        <v>-34684215.640000001</v>
      </c>
      <c r="G76" s="1138">
        <v>0</v>
      </c>
      <c r="H76" s="1137">
        <v>0</v>
      </c>
      <c r="I76" s="1139">
        <v>0</v>
      </c>
    </row>
    <row r="77" spans="1:9">
      <c r="A77" s="1">
        <v>2086</v>
      </c>
      <c r="B77" s="1137">
        <v>3056112.45</v>
      </c>
      <c r="C77" s="1138">
        <v>0</v>
      </c>
      <c r="D77" s="1137">
        <v>32252292.399999999</v>
      </c>
      <c r="E77" s="1138">
        <v>0</v>
      </c>
      <c r="F77" s="1137">
        <v>-29196179.949999999</v>
      </c>
      <c r="G77" s="1138">
        <v>0</v>
      </c>
      <c r="H77" s="1137">
        <v>0</v>
      </c>
      <c r="I77" s="1139">
        <v>0</v>
      </c>
    </row>
    <row r="78" spans="1:9">
      <c r="A78" s="1">
        <v>2087</v>
      </c>
      <c r="B78" s="1137">
        <v>2570259.77</v>
      </c>
      <c r="C78" s="1138">
        <v>0</v>
      </c>
      <c r="D78" s="1137">
        <v>27015314.059999999</v>
      </c>
      <c r="E78" s="1138">
        <v>0</v>
      </c>
      <c r="F78" s="1137">
        <v>-24445054.289999999</v>
      </c>
      <c r="G78" s="1138">
        <v>0</v>
      </c>
      <c r="H78" s="1137">
        <v>0</v>
      </c>
      <c r="I78" s="1139">
        <v>0</v>
      </c>
    </row>
    <row r="79" spans="1:9">
      <c r="A79" s="1">
        <v>2088</v>
      </c>
      <c r="B79" s="1137">
        <v>2150631.88</v>
      </c>
      <c r="C79" s="1138">
        <v>0</v>
      </c>
      <c r="D79" s="1137">
        <v>22497417.579999998</v>
      </c>
      <c r="E79" s="1138">
        <v>0</v>
      </c>
      <c r="F79" s="1137">
        <v>-20346785.699999999</v>
      </c>
      <c r="G79" s="1138">
        <v>0</v>
      </c>
      <c r="H79" s="1137">
        <v>0</v>
      </c>
      <c r="I79" s="1139">
        <v>0</v>
      </c>
    </row>
    <row r="80" spans="1:9">
      <c r="A80" s="1">
        <v>2089</v>
      </c>
      <c r="B80" s="1137">
        <v>1789158.73</v>
      </c>
      <c r="C80" s="1138">
        <v>0</v>
      </c>
      <c r="D80" s="1137">
        <v>18615227</v>
      </c>
      <c r="E80" s="1138">
        <v>0</v>
      </c>
      <c r="F80" s="1137">
        <v>-16826068.27</v>
      </c>
      <c r="G80" s="1138">
        <v>0</v>
      </c>
      <c r="H80" s="1137">
        <v>0</v>
      </c>
      <c r="I80" s="1139">
        <v>0</v>
      </c>
    </row>
    <row r="81" spans="1:9">
      <c r="A81" s="1">
        <v>2090</v>
      </c>
      <c r="B81" s="1137">
        <v>1478859.1</v>
      </c>
      <c r="C81" s="1138">
        <v>0</v>
      </c>
      <c r="D81" s="1137">
        <v>15294685.560000001</v>
      </c>
      <c r="E81" s="1138">
        <v>0</v>
      </c>
      <c r="F81" s="1137">
        <v>-13815826.460000001</v>
      </c>
      <c r="G81" s="1138">
        <v>0</v>
      </c>
      <c r="H81" s="1137">
        <v>0</v>
      </c>
      <c r="I81" s="1139">
        <v>0</v>
      </c>
    </row>
    <row r="82" spans="1:9">
      <c r="A82" s="1">
        <v>2091</v>
      </c>
      <c r="B82" s="1137">
        <v>1213634.43</v>
      </c>
      <c r="C82" s="1138">
        <v>0</v>
      </c>
      <c r="D82" s="1137">
        <v>12469925.77</v>
      </c>
      <c r="E82" s="1138">
        <v>0</v>
      </c>
      <c r="F82" s="1137">
        <v>-11256291.34</v>
      </c>
      <c r="G82" s="1138">
        <v>0</v>
      </c>
      <c r="H82" s="1137">
        <v>0</v>
      </c>
      <c r="I82" s="1139">
        <v>0</v>
      </c>
    </row>
    <row r="83" spans="1:9">
      <c r="A83" s="1">
        <v>2092</v>
      </c>
      <c r="B83" s="1137">
        <v>988096.86</v>
      </c>
      <c r="C83" s="1138">
        <v>0</v>
      </c>
      <c r="D83" s="1137">
        <v>10081659.08</v>
      </c>
      <c r="E83" s="1138">
        <v>0</v>
      </c>
      <c r="F83" s="1137">
        <v>-9093562.2200000007</v>
      </c>
      <c r="G83" s="1138">
        <v>0</v>
      </c>
      <c r="H83" s="1137">
        <v>0</v>
      </c>
      <c r="I83" s="1139">
        <v>0</v>
      </c>
    </row>
    <row r="84" spans="1:9">
      <c r="A84" s="1">
        <v>2093</v>
      </c>
      <c r="B84" s="1137">
        <v>797444.98</v>
      </c>
      <c r="C84" s="1138">
        <v>0</v>
      </c>
      <c r="D84" s="1137">
        <v>8076345.0300000003</v>
      </c>
      <c r="E84" s="1138">
        <v>0</v>
      </c>
      <c r="F84" s="1137">
        <v>-7278900.0500000007</v>
      </c>
      <c r="G84" s="1138">
        <v>0</v>
      </c>
      <c r="H84" s="1137">
        <v>0</v>
      </c>
      <c r="I84" s="1139">
        <v>0</v>
      </c>
    </row>
    <row r="85" spans="1:9">
      <c r="A85" s="1">
        <v>2094</v>
      </c>
      <c r="B85" s="1137">
        <v>637316.37</v>
      </c>
      <c r="C85" s="1138">
        <v>0</v>
      </c>
      <c r="D85" s="1137">
        <v>6404936.3600000003</v>
      </c>
      <c r="E85" s="1138">
        <v>0</v>
      </c>
      <c r="F85" s="1137">
        <v>-5767619.9900000002</v>
      </c>
      <c r="G85" s="1138">
        <v>0</v>
      </c>
      <c r="H85" s="1137">
        <v>0</v>
      </c>
      <c r="I85" s="1139">
        <v>0</v>
      </c>
    </row>
    <row r="86" spans="1:9">
      <c r="A86" s="1">
        <v>2095</v>
      </c>
      <c r="B86" s="1137">
        <v>503816.82</v>
      </c>
      <c r="C86" s="1138">
        <v>0</v>
      </c>
      <c r="D86" s="1137">
        <v>5023228.8499999996</v>
      </c>
      <c r="E86" s="1138">
        <v>0</v>
      </c>
      <c r="F86" s="1137">
        <v>-4519412.0299999993</v>
      </c>
      <c r="G86" s="1138">
        <v>0</v>
      </c>
      <c r="H86" s="1137">
        <v>0</v>
      </c>
      <c r="I86" s="1139">
        <v>0</v>
      </c>
    </row>
    <row r="87" spans="1:9">
      <c r="A87" s="1">
        <v>2096</v>
      </c>
      <c r="B87" s="1137">
        <v>393426.78</v>
      </c>
      <c r="C87" s="1138">
        <v>0</v>
      </c>
      <c r="D87" s="1137">
        <v>3891049.57</v>
      </c>
      <c r="E87" s="1138">
        <v>0</v>
      </c>
      <c r="F87" s="1137">
        <v>-3497622.79</v>
      </c>
      <c r="G87" s="1138">
        <v>0</v>
      </c>
      <c r="H87" s="1137">
        <v>0</v>
      </c>
      <c r="I87" s="1139">
        <v>0</v>
      </c>
    </row>
    <row r="88" spans="1:9">
      <c r="A88" s="1">
        <v>2097</v>
      </c>
      <c r="B88" s="1137">
        <v>302953.09000000003</v>
      </c>
      <c r="C88" s="1138">
        <v>0</v>
      </c>
      <c r="D88" s="1137">
        <v>2971893.57</v>
      </c>
      <c r="E88" s="1138">
        <v>0</v>
      </c>
      <c r="F88" s="1137">
        <v>-2668940.48</v>
      </c>
      <c r="G88" s="1138">
        <v>0</v>
      </c>
      <c r="H88" s="1137">
        <v>0</v>
      </c>
      <c r="I88" s="1139">
        <v>0</v>
      </c>
    </row>
    <row r="89" spans="1:9">
      <c r="A89" s="1">
        <v>2098</v>
      </c>
      <c r="B89" s="1137">
        <v>229549.53</v>
      </c>
      <c r="C89" s="1138">
        <v>0</v>
      </c>
      <c r="D89" s="1137">
        <v>2233359.2599999998</v>
      </c>
      <c r="E89" s="1138">
        <v>0</v>
      </c>
      <c r="F89" s="1137">
        <v>-2003809.7299999997</v>
      </c>
      <c r="G89" s="1138">
        <v>0</v>
      </c>
      <c r="H89" s="1137">
        <v>0</v>
      </c>
      <c r="I89" s="1139">
        <v>0</v>
      </c>
    </row>
    <row r="90" spans="1:9">
      <c r="A90" s="1">
        <v>2099</v>
      </c>
      <c r="B90" s="1137">
        <v>170708.05</v>
      </c>
      <c r="C90" s="1138">
        <v>0</v>
      </c>
      <c r="D90" s="1137">
        <v>1647133.06</v>
      </c>
      <c r="E90" s="1138">
        <v>0</v>
      </c>
      <c r="F90" s="1137">
        <v>-1476425.01</v>
      </c>
      <c r="G90" s="1138">
        <v>0</v>
      </c>
      <c r="H90" s="1137">
        <v>0</v>
      </c>
      <c r="I90" s="1139">
        <v>0</v>
      </c>
    </row>
    <row r="91" spans="1:9" ht="15" customHeight="1">
      <c r="A91" s="956">
        <v>0</v>
      </c>
      <c r="B91" s="1140">
        <v>0</v>
      </c>
      <c r="C91" s="1141">
        <v>0</v>
      </c>
      <c r="D91" s="1140">
        <v>0</v>
      </c>
      <c r="E91" s="1141"/>
      <c r="F91" s="1140">
        <v>0</v>
      </c>
      <c r="G91" s="1141"/>
      <c r="H91" s="1142">
        <v>0</v>
      </c>
      <c r="I91" s="1143"/>
    </row>
    <row r="92" spans="1:9" ht="18.75" customHeight="1">
      <c r="A92" s="1134" t="s">
        <v>1138</v>
      </c>
      <c r="B92" s="1134">
        <v>0</v>
      </c>
      <c r="C92" s="1134">
        <v>0</v>
      </c>
      <c r="D92" s="1134">
        <v>0</v>
      </c>
      <c r="E92" s="1134">
        <v>0</v>
      </c>
      <c r="F92" s="1134">
        <v>0</v>
      </c>
      <c r="G92" s="1134">
        <v>0</v>
      </c>
      <c r="H92" s="1134">
        <v>0</v>
      </c>
      <c r="I92" s="1134">
        <v>0</v>
      </c>
    </row>
    <row r="93" spans="1:9">
      <c r="A93" s="441" t="s">
        <v>1139</v>
      </c>
      <c r="B93" s="441"/>
      <c r="C93" s="441"/>
      <c r="D93" s="441"/>
      <c r="E93" s="441"/>
      <c r="F93" s="441"/>
      <c r="G93" s="441"/>
      <c r="H93" s="441"/>
      <c r="I93" s="441"/>
    </row>
    <row r="94" spans="1:9">
      <c r="A94" s="441"/>
      <c r="B94" s="441"/>
      <c r="C94" s="441"/>
      <c r="D94" s="441"/>
      <c r="E94" s="441"/>
      <c r="F94" s="441"/>
      <c r="G94" s="441"/>
      <c r="H94" s="441"/>
      <c r="I94" s="441"/>
    </row>
    <row r="95" spans="1:9">
      <c r="A95" s="1135" t="s">
        <v>1140</v>
      </c>
      <c r="B95" s="1135">
        <v>0</v>
      </c>
      <c r="C95" s="1135">
        <v>0</v>
      </c>
      <c r="D95" s="1135">
        <v>0</v>
      </c>
      <c r="E95" s="1135">
        <v>0</v>
      </c>
      <c r="F95" s="1135">
        <v>0</v>
      </c>
      <c r="G95" s="1135">
        <v>0</v>
      </c>
      <c r="H95" s="1135">
        <v>0</v>
      </c>
      <c r="I95" s="1135">
        <v>0</v>
      </c>
    </row>
    <row r="96" spans="1:9">
      <c r="A96" s="2" t="s">
        <v>1141</v>
      </c>
    </row>
    <row r="97" spans="1:9">
      <c r="A97" s="958"/>
      <c r="B97" s="958"/>
      <c r="C97" s="958"/>
      <c r="D97" s="958"/>
      <c r="E97" s="958"/>
      <c r="F97" s="958"/>
      <c r="G97" s="958"/>
      <c r="H97" s="958"/>
      <c r="I97" s="958"/>
    </row>
    <row r="98" spans="1:9" s="152" customFormat="1">
      <c r="A98" s="442" t="s">
        <v>526</v>
      </c>
      <c r="B98" s="442"/>
      <c r="C98" s="443"/>
      <c r="D98" s="444"/>
      <c r="E98" s="210"/>
      <c r="F98" s="1136">
        <v>45657</v>
      </c>
      <c r="G98" s="1136">
        <v>0</v>
      </c>
      <c r="H98" s="1136">
        <v>0</v>
      </c>
      <c r="I98" s="210"/>
    </row>
    <row r="99" spans="1:9" s="152" customFormat="1">
      <c r="A99" s="152" t="s">
        <v>527</v>
      </c>
      <c r="C99" s="445"/>
      <c r="D99" s="446"/>
      <c r="E99" s="205"/>
      <c r="F99" s="1131">
        <v>28487</v>
      </c>
      <c r="G99" s="1131">
        <v>0</v>
      </c>
      <c r="H99" s="1131">
        <v>0</v>
      </c>
      <c r="I99" s="205"/>
    </row>
    <row r="100" spans="1:9" s="152" customFormat="1">
      <c r="A100" s="152" t="s">
        <v>528</v>
      </c>
      <c r="C100" s="445"/>
      <c r="D100" s="446"/>
      <c r="E100" s="205"/>
      <c r="F100" s="1132">
        <v>181730128.16999999</v>
      </c>
      <c r="G100" s="1132">
        <v>0</v>
      </c>
      <c r="H100" s="1132">
        <v>0</v>
      </c>
      <c r="I100" s="205"/>
    </row>
    <row r="101" spans="1:9" s="152" customFormat="1">
      <c r="A101" s="152" t="s">
        <v>529</v>
      </c>
      <c r="C101" s="445"/>
      <c r="D101" s="446"/>
      <c r="E101" s="205"/>
      <c r="F101" s="1129" t="s">
        <v>1142</v>
      </c>
      <c r="G101" s="1129">
        <v>0</v>
      </c>
      <c r="H101" s="1129">
        <v>0</v>
      </c>
      <c r="I101" s="205"/>
    </row>
    <row r="102" spans="1:9" s="152" customFormat="1">
      <c r="A102" s="152" t="s">
        <v>530</v>
      </c>
      <c r="C102" s="445"/>
      <c r="D102" s="446"/>
      <c r="E102" s="205"/>
      <c r="F102" s="1131">
        <v>20454</v>
      </c>
      <c r="G102" s="1131">
        <v>0</v>
      </c>
      <c r="H102" s="1131">
        <v>0</v>
      </c>
      <c r="I102" s="205"/>
    </row>
    <row r="103" spans="1:9" s="152" customFormat="1">
      <c r="A103" s="152" t="s">
        <v>531</v>
      </c>
      <c r="C103" s="445"/>
      <c r="D103" s="446"/>
      <c r="E103" s="205"/>
      <c r="F103" s="1132">
        <v>152362252.84</v>
      </c>
      <c r="G103" s="1132">
        <v>0</v>
      </c>
      <c r="H103" s="1132">
        <v>0</v>
      </c>
      <c r="I103" s="205"/>
    </row>
    <row r="104" spans="1:9" s="152" customFormat="1">
      <c r="A104" s="152" t="s">
        <v>532</v>
      </c>
      <c r="C104" s="445"/>
      <c r="D104" s="446"/>
      <c r="E104" s="205"/>
      <c r="F104" s="1129" t="s">
        <v>1143</v>
      </c>
      <c r="G104" s="1129">
        <v>0</v>
      </c>
      <c r="H104" s="1129">
        <v>0</v>
      </c>
      <c r="I104" s="205"/>
    </row>
    <row r="105" spans="1:9" s="152" customFormat="1">
      <c r="A105" s="152" t="s">
        <v>533</v>
      </c>
      <c r="C105" s="445"/>
      <c r="D105" s="446"/>
      <c r="E105" s="205"/>
      <c r="F105" s="1133" t="s">
        <v>1144</v>
      </c>
      <c r="G105" s="1133">
        <v>0</v>
      </c>
      <c r="H105" s="1133">
        <v>0</v>
      </c>
      <c r="I105" s="205"/>
    </row>
    <row r="106" spans="1:9" s="152" customFormat="1">
      <c r="A106" s="152" t="s">
        <v>534</v>
      </c>
      <c r="C106" s="445"/>
      <c r="D106" s="446"/>
      <c r="E106" s="205"/>
      <c r="F106" s="1133" t="s">
        <v>1145</v>
      </c>
      <c r="G106" s="1133">
        <v>0</v>
      </c>
      <c r="H106" s="1133">
        <v>0</v>
      </c>
      <c r="I106" s="205"/>
    </row>
    <row r="107" spans="1:9" s="152" customFormat="1">
      <c r="A107" s="152" t="s">
        <v>535</v>
      </c>
      <c r="C107" s="445"/>
      <c r="D107" s="446"/>
      <c r="E107" s="205"/>
      <c r="F107" s="1129" t="s">
        <v>1146</v>
      </c>
      <c r="G107" s="1129">
        <v>0</v>
      </c>
      <c r="H107" s="1129">
        <v>0</v>
      </c>
      <c r="I107" s="205"/>
    </row>
    <row r="108" spans="1:9" s="152" customFormat="1">
      <c r="A108" s="152" t="s">
        <v>536</v>
      </c>
      <c r="C108" s="445"/>
      <c r="D108" s="446"/>
      <c r="E108" s="205"/>
      <c r="F108" s="1129" t="s">
        <v>1146</v>
      </c>
      <c r="G108" s="1129">
        <v>0</v>
      </c>
      <c r="H108" s="1129">
        <v>0</v>
      </c>
      <c r="I108" s="205"/>
    </row>
    <row r="109" spans="1:9" s="152" customFormat="1">
      <c r="A109" s="152" t="s">
        <v>537</v>
      </c>
      <c r="C109" s="445"/>
      <c r="D109" s="446"/>
      <c r="E109" s="205"/>
      <c r="F109" s="1129" t="s">
        <v>1147</v>
      </c>
      <c r="G109" s="1129">
        <v>0</v>
      </c>
      <c r="H109" s="1129">
        <v>0</v>
      </c>
      <c r="I109" s="205"/>
    </row>
    <row r="110" spans="1:9" s="152" customFormat="1">
      <c r="A110" s="152" t="s">
        <v>538</v>
      </c>
      <c r="C110" s="445"/>
      <c r="D110" s="446"/>
      <c r="E110" s="205"/>
      <c r="F110" s="1129" t="s">
        <v>1148</v>
      </c>
      <c r="G110" s="1129">
        <v>0</v>
      </c>
      <c r="H110" s="1129">
        <v>0</v>
      </c>
      <c r="I110" s="205"/>
    </row>
    <row r="111" spans="1:9" s="152" customFormat="1">
      <c r="A111" s="152" t="s">
        <v>539</v>
      </c>
      <c r="C111" s="445"/>
      <c r="D111" s="446"/>
      <c r="E111" s="205"/>
      <c r="F111" s="1129" t="s">
        <v>1149</v>
      </c>
      <c r="G111" s="1129">
        <v>0</v>
      </c>
      <c r="H111" s="1129">
        <v>0</v>
      </c>
      <c r="I111" s="205"/>
    </row>
    <row r="112" spans="1:9" s="152" customFormat="1">
      <c r="A112" s="447" t="s">
        <v>540</v>
      </c>
      <c r="B112" s="447"/>
      <c r="C112" s="448"/>
      <c r="D112" s="449"/>
      <c r="E112" s="450"/>
      <c r="F112" s="1130" t="s">
        <v>1146</v>
      </c>
      <c r="G112" s="1130">
        <v>0</v>
      </c>
      <c r="H112" s="1130">
        <v>0</v>
      </c>
      <c r="I112" s="450"/>
    </row>
    <row r="114" spans="1:1">
      <c r="A114" s="2" t="s">
        <v>122</v>
      </c>
    </row>
    <row r="115" spans="1:1">
      <c r="A115" s="2" t="s">
        <v>122</v>
      </c>
    </row>
    <row r="116" spans="1:1">
      <c r="A116" s="2" t="s">
        <v>122</v>
      </c>
    </row>
    <row r="117" spans="1:1">
      <c r="A117" s="2" t="s">
        <v>122</v>
      </c>
    </row>
  </sheetData>
  <mergeCells count="341">
    <mergeCell ref="A1:I1"/>
    <mergeCell ref="A2:I2"/>
    <mergeCell ref="A3:I3"/>
    <mergeCell ref="A4:I4"/>
    <mergeCell ref="A5:I5"/>
    <mergeCell ref="A8:I8"/>
    <mergeCell ref="B12:C12"/>
    <mergeCell ref="D12:E12"/>
    <mergeCell ref="F12:G12"/>
    <mergeCell ref="H12:I12"/>
    <mergeCell ref="B13:C13"/>
    <mergeCell ref="D13:E13"/>
    <mergeCell ref="F13:G13"/>
    <mergeCell ref="H13:I13"/>
    <mergeCell ref="A9:A10"/>
    <mergeCell ref="B9:C9"/>
    <mergeCell ref="D9:E9"/>
    <mergeCell ref="F9:G9"/>
    <mergeCell ref="H9:I9"/>
    <mergeCell ref="B10:C10"/>
    <mergeCell ref="D10:E10"/>
    <mergeCell ref="F10:G10"/>
    <mergeCell ref="H10:I10"/>
    <mergeCell ref="B16:C16"/>
    <mergeCell ref="D16:E16"/>
    <mergeCell ref="F16:G16"/>
    <mergeCell ref="H16:I16"/>
    <mergeCell ref="B17:C17"/>
    <mergeCell ref="D17:E17"/>
    <mergeCell ref="F17:G17"/>
    <mergeCell ref="H17:I17"/>
    <mergeCell ref="B14:C14"/>
    <mergeCell ref="D14:E14"/>
    <mergeCell ref="F14:G14"/>
    <mergeCell ref="H14:I14"/>
    <mergeCell ref="B15:C15"/>
    <mergeCell ref="D15:E15"/>
    <mergeCell ref="F15:G15"/>
    <mergeCell ref="H15:I15"/>
    <mergeCell ref="B20:C20"/>
    <mergeCell ref="D20:E20"/>
    <mergeCell ref="F20:G20"/>
    <mergeCell ref="H20:I20"/>
    <mergeCell ref="B21:C21"/>
    <mergeCell ref="D21:E21"/>
    <mergeCell ref="F21:G21"/>
    <mergeCell ref="H21:I21"/>
    <mergeCell ref="B18:C18"/>
    <mergeCell ref="D18:E18"/>
    <mergeCell ref="F18:G18"/>
    <mergeCell ref="H18:I18"/>
    <mergeCell ref="B19:C19"/>
    <mergeCell ref="D19:E19"/>
    <mergeCell ref="F19:G19"/>
    <mergeCell ref="H19:I19"/>
    <mergeCell ref="B24:C24"/>
    <mergeCell ref="D24:E24"/>
    <mergeCell ref="F24:G24"/>
    <mergeCell ref="H24:I24"/>
    <mergeCell ref="B25:C25"/>
    <mergeCell ref="D25:E25"/>
    <mergeCell ref="F25:G25"/>
    <mergeCell ref="H25:I25"/>
    <mergeCell ref="B22:C22"/>
    <mergeCell ref="D22:E22"/>
    <mergeCell ref="F22:G22"/>
    <mergeCell ref="H22:I22"/>
    <mergeCell ref="B23:C23"/>
    <mergeCell ref="D23:E23"/>
    <mergeCell ref="F23:G23"/>
    <mergeCell ref="H23:I23"/>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B32:C32"/>
    <mergeCell ref="D32:E32"/>
    <mergeCell ref="F32:G32"/>
    <mergeCell ref="H32:I32"/>
    <mergeCell ref="B33:C33"/>
    <mergeCell ref="D33:E33"/>
    <mergeCell ref="F33:G33"/>
    <mergeCell ref="H33:I33"/>
    <mergeCell ref="B30:C30"/>
    <mergeCell ref="D30:E30"/>
    <mergeCell ref="F30:G30"/>
    <mergeCell ref="H30:I30"/>
    <mergeCell ref="B31:C31"/>
    <mergeCell ref="D31:E31"/>
    <mergeCell ref="F31:G31"/>
    <mergeCell ref="H31:I31"/>
    <mergeCell ref="B36:C36"/>
    <mergeCell ref="D36:E36"/>
    <mergeCell ref="F36:G36"/>
    <mergeCell ref="H36:I36"/>
    <mergeCell ref="B37:C37"/>
    <mergeCell ref="D37:E37"/>
    <mergeCell ref="F37:G37"/>
    <mergeCell ref="H37:I37"/>
    <mergeCell ref="B34:C34"/>
    <mergeCell ref="D34:E34"/>
    <mergeCell ref="F34:G34"/>
    <mergeCell ref="H34:I34"/>
    <mergeCell ref="B35:C35"/>
    <mergeCell ref="D35:E35"/>
    <mergeCell ref="F35:G35"/>
    <mergeCell ref="H35:I35"/>
    <mergeCell ref="B40:C40"/>
    <mergeCell ref="D40:E40"/>
    <mergeCell ref="F40:G40"/>
    <mergeCell ref="H40:I40"/>
    <mergeCell ref="B41:C41"/>
    <mergeCell ref="D41:E41"/>
    <mergeCell ref="F41:G41"/>
    <mergeCell ref="H41:I41"/>
    <mergeCell ref="B38:C38"/>
    <mergeCell ref="D38:E38"/>
    <mergeCell ref="F38:G38"/>
    <mergeCell ref="H38:I38"/>
    <mergeCell ref="B39:C39"/>
    <mergeCell ref="D39:E39"/>
    <mergeCell ref="F39:G39"/>
    <mergeCell ref="H39:I39"/>
    <mergeCell ref="B44:C44"/>
    <mergeCell ref="D44:E44"/>
    <mergeCell ref="F44:G44"/>
    <mergeCell ref="H44:I44"/>
    <mergeCell ref="B45:C45"/>
    <mergeCell ref="D45:E45"/>
    <mergeCell ref="F45:G45"/>
    <mergeCell ref="H45:I45"/>
    <mergeCell ref="B42:C42"/>
    <mergeCell ref="D42:E42"/>
    <mergeCell ref="F42:G42"/>
    <mergeCell ref="H42:I42"/>
    <mergeCell ref="B43:C43"/>
    <mergeCell ref="D43:E43"/>
    <mergeCell ref="F43:G43"/>
    <mergeCell ref="H43:I43"/>
    <mergeCell ref="B48:C48"/>
    <mergeCell ref="D48:E48"/>
    <mergeCell ref="F48:G48"/>
    <mergeCell ref="H48:I48"/>
    <mergeCell ref="B49:C49"/>
    <mergeCell ref="D49:E49"/>
    <mergeCell ref="F49:G49"/>
    <mergeCell ref="H49:I49"/>
    <mergeCell ref="B46:C46"/>
    <mergeCell ref="D46:E46"/>
    <mergeCell ref="F46:G46"/>
    <mergeCell ref="H46:I46"/>
    <mergeCell ref="B47:C47"/>
    <mergeCell ref="D47:E47"/>
    <mergeCell ref="F47:G47"/>
    <mergeCell ref="H47:I47"/>
    <mergeCell ref="B52:C52"/>
    <mergeCell ref="D52:E52"/>
    <mergeCell ref="F52:G52"/>
    <mergeCell ref="H52:I52"/>
    <mergeCell ref="B53:C53"/>
    <mergeCell ref="D53:E53"/>
    <mergeCell ref="F53:G53"/>
    <mergeCell ref="H53:I53"/>
    <mergeCell ref="B50:C50"/>
    <mergeCell ref="D50:E50"/>
    <mergeCell ref="F50:G50"/>
    <mergeCell ref="H50:I50"/>
    <mergeCell ref="B51:C51"/>
    <mergeCell ref="D51:E51"/>
    <mergeCell ref="F51:G51"/>
    <mergeCell ref="H51:I51"/>
    <mergeCell ref="B56:C56"/>
    <mergeCell ref="D56:E56"/>
    <mergeCell ref="F56:G56"/>
    <mergeCell ref="H56:I56"/>
    <mergeCell ref="B57:C57"/>
    <mergeCell ref="D57:E57"/>
    <mergeCell ref="F57:G57"/>
    <mergeCell ref="H57:I57"/>
    <mergeCell ref="B54:C54"/>
    <mergeCell ref="D54:E54"/>
    <mergeCell ref="F54:G54"/>
    <mergeCell ref="H54:I54"/>
    <mergeCell ref="B55:C55"/>
    <mergeCell ref="D55:E55"/>
    <mergeCell ref="F55:G55"/>
    <mergeCell ref="H55:I55"/>
    <mergeCell ref="B60:C60"/>
    <mergeCell ref="D60:E60"/>
    <mergeCell ref="F60:G60"/>
    <mergeCell ref="H60:I60"/>
    <mergeCell ref="B64:C64"/>
    <mergeCell ref="D64:E64"/>
    <mergeCell ref="F64:G64"/>
    <mergeCell ref="H64:I64"/>
    <mergeCell ref="B58:C58"/>
    <mergeCell ref="D58:E58"/>
    <mergeCell ref="F58:G58"/>
    <mergeCell ref="H58:I58"/>
    <mergeCell ref="B59:C59"/>
    <mergeCell ref="D59:E59"/>
    <mergeCell ref="F59:G59"/>
    <mergeCell ref="H59:I59"/>
    <mergeCell ref="B67:C67"/>
    <mergeCell ref="D67:E67"/>
    <mergeCell ref="F67:G67"/>
    <mergeCell ref="H67:I67"/>
    <mergeCell ref="B68:C68"/>
    <mergeCell ref="D68:E68"/>
    <mergeCell ref="F68:G68"/>
    <mergeCell ref="H68:I68"/>
    <mergeCell ref="B65:C65"/>
    <mergeCell ref="D65:E65"/>
    <mergeCell ref="F65:G65"/>
    <mergeCell ref="H65:I65"/>
    <mergeCell ref="B66:C66"/>
    <mergeCell ref="D66:E66"/>
    <mergeCell ref="F66:G66"/>
    <mergeCell ref="H66:I66"/>
    <mergeCell ref="B71:C71"/>
    <mergeCell ref="D71:E71"/>
    <mergeCell ref="F71:G71"/>
    <mergeCell ref="H71:I71"/>
    <mergeCell ref="B72:C72"/>
    <mergeCell ref="D72:E72"/>
    <mergeCell ref="F72:G72"/>
    <mergeCell ref="H72:I72"/>
    <mergeCell ref="B69:C69"/>
    <mergeCell ref="D69:E69"/>
    <mergeCell ref="F69:G69"/>
    <mergeCell ref="H69:I69"/>
    <mergeCell ref="B70:C70"/>
    <mergeCell ref="D70:E70"/>
    <mergeCell ref="F70:G70"/>
    <mergeCell ref="H70:I70"/>
    <mergeCell ref="B75:C75"/>
    <mergeCell ref="D75:E75"/>
    <mergeCell ref="F75:G75"/>
    <mergeCell ref="H75:I75"/>
    <mergeCell ref="B76:C76"/>
    <mergeCell ref="D76:E76"/>
    <mergeCell ref="F76:G76"/>
    <mergeCell ref="H76:I76"/>
    <mergeCell ref="B73:C73"/>
    <mergeCell ref="D73:E73"/>
    <mergeCell ref="F73:G73"/>
    <mergeCell ref="H73:I73"/>
    <mergeCell ref="B74:C74"/>
    <mergeCell ref="D74:E74"/>
    <mergeCell ref="F74:G74"/>
    <mergeCell ref="H74:I74"/>
    <mergeCell ref="B79:C79"/>
    <mergeCell ref="D79:E79"/>
    <mergeCell ref="F79:G79"/>
    <mergeCell ref="H79:I79"/>
    <mergeCell ref="B80:C80"/>
    <mergeCell ref="D80:E80"/>
    <mergeCell ref="F80:G80"/>
    <mergeCell ref="H80:I80"/>
    <mergeCell ref="B77:C77"/>
    <mergeCell ref="D77:E77"/>
    <mergeCell ref="F77:G77"/>
    <mergeCell ref="H77:I77"/>
    <mergeCell ref="B78:C78"/>
    <mergeCell ref="D78:E78"/>
    <mergeCell ref="F78:G78"/>
    <mergeCell ref="H78:I78"/>
    <mergeCell ref="B83:C83"/>
    <mergeCell ref="D83:E83"/>
    <mergeCell ref="F83:G83"/>
    <mergeCell ref="H83:I83"/>
    <mergeCell ref="B84:C84"/>
    <mergeCell ref="D84:E84"/>
    <mergeCell ref="F84:G84"/>
    <mergeCell ref="H84:I84"/>
    <mergeCell ref="B81:C81"/>
    <mergeCell ref="D81:E81"/>
    <mergeCell ref="F81:G81"/>
    <mergeCell ref="H81:I81"/>
    <mergeCell ref="B82:C82"/>
    <mergeCell ref="D82:E82"/>
    <mergeCell ref="F82:G82"/>
    <mergeCell ref="H82:I82"/>
    <mergeCell ref="B87:C87"/>
    <mergeCell ref="D87:E87"/>
    <mergeCell ref="F87:G87"/>
    <mergeCell ref="H87:I87"/>
    <mergeCell ref="B88:C88"/>
    <mergeCell ref="D88:E88"/>
    <mergeCell ref="F88:G88"/>
    <mergeCell ref="H88:I88"/>
    <mergeCell ref="B85:C85"/>
    <mergeCell ref="D85:E85"/>
    <mergeCell ref="F85:G85"/>
    <mergeCell ref="H85:I85"/>
    <mergeCell ref="B86:C86"/>
    <mergeCell ref="D86:E86"/>
    <mergeCell ref="F86:G86"/>
    <mergeCell ref="H86:I86"/>
    <mergeCell ref="A92:I92"/>
    <mergeCell ref="A95:I95"/>
    <mergeCell ref="A97:I97"/>
    <mergeCell ref="F98:H98"/>
    <mergeCell ref="F99:H99"/>
    <mergeCell ref="F100:H100"/>
    <mergeCell ref="B89:C89"/>
    <mergeCell ref="D89:E89"/>
    <mergeCell ref="F89:G89"/>
    <mergeCell ref="H89:I89"/>
    <mergeCell ref="B90:C90"/>
    <mergeCell ref="D90:E90"/>
    <mergeCell ref="F90:G90"/>
    <mergeCell ref="H90:I90"/>
    <mergeCell ref="B91:C91"/>
    <mergeCell ref="D91:E91"/>
    <mergeCell ref="F91:G91"/>
    <mergeCell ref="H91:I91"/>
    <mergeCell ref="F107:H107"/>
    <mergeCell ref="F108:H108"/>
    <mergeCell ref="F109:H109"/>
    <mergeCell ref="F110:H110"/>
    <mergeCell ref="F111:H111"/>
    <mergeCell ref="F112:H112"/>
    <mergeCell ref="F101:H101"/>
    <mergeCell ref="F102:H102"/>
    <mergeCell ref="F103:H103"/>
    <mergeCell ref="F104:H104"/>
    <mergeCell ref="F105:H105"/>
    <mergeCell ref="F106:H106"/>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RREO - Anexo 1 - Bal_Orç</vt:lpstr>
      <vt:lpstr>RREO - Anexo 2 - Função</vt:lpstr>
      <vt:lpstr>RREO - Anexo 3 - RCL</vt:lpstr>
      <vt:lpstr>RREO - Anexo 4 - RPPS</vt:lpstr>
      <vt:lpstr>RREO - Anexo 6 - Nom-Prim</vt:lpstr>
      <vt:lpstr>RREO - Anexo 7 - RP</vt:lpstr>
      <vt:lpstr>RREO - Anexo 8 - MDE</vt:lpstr>
      <vt:lpstr>RREO - Anexo 9 - OP</vt:lpstr>
      <vt:lpstr>RREO - Anexo 10 - Proj Atuarial</vt:lpstr>
      <vt:lpstr>RREO - Anexo 11 - Alienações</vt:lpstr>
      <vt:lpstr>RREO - Anexo 12 - Saúde</vt:lpstr>
      <vt:lpstr>RREO - Anexo 13 - PPP</vt:lpstr>
      <vt:lpstr>RREO - Anexo 14 - Simplificado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Claudinei Nogueira</dc:creator>
  <cp:lastModifiedBy>Claudinei Nogueira</cp:lastModifiedBy>
  <cp:lastPrinted>2021-07-29T20:04:09Z</cp:lastPrinted>
  <dcterms:created xsi:type="dcterms:W3CDTF">2021-02-23T16:51:47Z</dcterms:created>
  <dcterms:modified xsi:type="dcterms:W3CDTF">2025-02-03T15:42:56Z</dcterms:modified>
</cp:coreProperties>
</file>