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ModeloII_cons_2Bim_2001" sheetId="1" r:id="rId1"/>
  </sheets>
  <definedNames/>
  <calcPr fullCalcOnLoad="1"/>
</workbook>
</file>

<file path=xl/sharedStrings.xml><?xml version="1.0" encoding="utf-8"?>
<sst xmlns="http://schemas.openxmlformats.org/spreadsheetml/2006/main" count="102" uniqueCount="90">
  <si>
    <t>Prefeitura Municipal de Curitiba</t>
  </si>
  <si>
    <t>Relatório Resumido da Execução Orçamentária</t>
  </si>
  <si>
    <t>Modelo II - artigo 52, incisos I e II, alíneas a e b - L.C. 101/00</t>
  </si>
  <si>
    <t>Demonstrativo da Receita e Despesa</t>
  </si>
  <si>
    <t>30/04/2001</t>
  </si>
  <si>
    <t>Previsão Anual</t>
  </si>
  <si>
    <t>Bimestre</t>
  </si>
  <si>
    <t>Acumulado</t>
  </si>
  <si>
    <t>Receitas</t>
  </si>
  <si>
    <t>A Realizar</t>
  </si>
  <si>
    <t>Categoria Econômica e Fontes</t>
  </si>
  <si>
    <t>Inicial</t>
  </si>
  <si>
    <t>Atualizada</t>
  </si>
  <si>
    <t>Prevista</t>
  </si>
  <si>
    <t>Realizada</t>
  </si>
  <si>
    <t>Receitas Correntes (A)</t>
  </si>
  <si>
    <t>975.314.801,65</t>
  </si>
  <si>
    <t>RECEITA TRIBUTÁRIA</t>
  </si>
  <si>
    <t>237.225.870,86</t>
  </si>
  <si>
    <t>IMPOSTOS</t>
  </si>
  <si>
    <t>215.536.547,54</t>
  </si>
  <si>
    <t>Impostos sobre o Patrimônio e a Renda</t>
  </si>
  <si>
    <t>89.140.463,73</t>
  </si>
  <si>
    <t>Imposto sobre a Propriedade Predial e Territorial Urbana</t>
  </si>
  <si>
    <t>60.237.626,42</t>
  </si>
  <si>
    <t>Imposto sobre Transmissão " Inter Vivos" de Bens Imóveis e  de  Direitos Reais sobre Imóveis</t>
  </si>
  <si>
    <t>28.902.837,31</t>
  </si>
  <si>
    <t>Impostos sobre a Produção e a Circulação</t>
  </si>
  <si>
    <t>126.396.083,81</t>
  </si>
  <si>
    <t>Imposto sobre Serviços de  Qualquer Natureza</t>
  </si>
  <si>
    <t>TAXAS</t>
  </si>
  <si>
    <t>20.901.536,45</t>
  </si>
  <si>
    <t>CONTRIBUIÇÃO DE MELHORIA</t>
  </si>
  <si>
    <t>787.786,87</t>
  </si>
  <si>
    <t>RECEITA DE CONTRIBUIÇÕES</t>
  </si>
  <si>
    <t>26.334.852,58</t>
  </si>
  <si>
    <t>RECEITA PATRIMONIAL</t>
  </si>
  <si>
    <t>8.383.418,02</t>
  </si>
  <si>
    <t>RECEITA AGROPECUÁRIA</t>
  </si>
  <si>
    <t xml:space="preserve">  </t>
  </si>
  <si>
    <t>RECEITA INDUSTRIAL</t>
  </si>
  <si>
    <t>RECEITA DE SERVIÇOS</t>
  </si>
  <si>
    <t>238.922.656,64</t>
  </si>
  <si>
    <t>TRANSFERÊNCIAS CORRENTES</t>
  </si>
  <si>
    <t>387.271.269,99</t>
  </si>
  <si>
    <t>OUTRAS RECEITAS CORRENTES</t>
  </si>
  <si>
    <t>77.176.733,56</t>
  </si>
  <si>
    <t>Receitas de Capital (B)</t>
  </si>
  <si>
    <t>41.028.131,23</t>
  </si>
  <si>
    <t>OPERAÇÕES DE CRÉDITO</t>
  </si>
  <si>
    <t>38.305.770,14</t>
  </si>
  <si>
    <t>ALIENAÇÃO DE BENS</t>
  </si>
  <si>
    <t>(547.638,91)</t>
  </si>
  <si>
    <t>AMORTIZAÇÃO DE EMPRÉSTIMOS</t>
  </si>
  <si>
    <t>TRANSFERÊNCIAS DE CAPITAL</t>
  </si>
  <si>
    <t>3.270.000,00</t>
  </si>
  <si>
    <t>Receita Total (A + B)</t>
  </si>
  <si>
    <t>1.537.000.000,00</t>
  </si>
  <si>
    <t>238.416.055,11</t>
  </si>
  <si>
    <t>520.657.067,12</t>
  </si>
  <si>
    <t>1.016.342.932,88</t>
  </si>
  <si>
    <t>Dotação</t>
  </si>
  <si>
    <t>SALDO</t>
  </si>
  <si>
    <t>Despesas</t>
  </si>
  <si>
    <t xml:space="preserve">A </t>
  </si>
  <si>
    <t>Categoria Ecocômica / Grupo de Natureza</t>
  </si>
  <si>
    <t>Empenhado</t>
  </si>
  <si>
    <t>Liquidado</t>
  </si>
  <si>
    <t>EMPENHAR</t>
  </si>
  <si>
    <t>Despesas Correntes (C)</t>
  </si>
  <si>
    <t>PESSOAL E ENCARGOS SOCIAIS</t>
  </si>
  <si>
    <t>JUROS E ENCARGOS DA DÍVIDA</t>
  </si>
  <si>
    <t>OUTRAS DESPESAS CORRENTES</t>
  </si>
  <si>
    <t>Despesas de Capital (D)</t>
  </si>
  <si>
    <t>INVESTIMENTOS</t>
  </si>
  <si>
    <t>INVERSÕES FINANCEIRAS</t>
  </si>
  <si>
    <t>AMORTIZAÇÃO DA DÍVIDA</t>
  </si>
  <si>
    <t>Reserva de Contingência (E)</t>
  </si>
  <si>
    <t>2.240.000,00</t>
  </si>
  <si>
    <t>Despesa Total (C + D)</t>
  </si>
  <si>
    <t>1.522.000.000,00</t>
  </si>
  <si>
    <t>1.538.593.036,60</t>
  </si>
  <si>
    <t>SUPERÁVIT / DÉFICIT ( A + B - C - D)</t>
  </si>
  <si>
    <t>MODELO II CONS</t>
  </si>
  <si>
    <t>Cassio Taniguchi</t>
  </si>
  <si>
    <t>Dinorah Botto Portugal Nogara</t>
  </si>
  <si>
    <t>Tiago Souza</t>
  </si>
  <si>
    <t>Prefeito Municipal</t>
  </si>
  <si>
    <t>Secretária Municipal de Finanças</t>
  </si>
  <si>
    <t>Contador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</si>
</sst>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/m/yy\ h:mm\ AM/PM"/>
  </numFmts>
  <fonts count="17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sz val="9"/>
      <color indexed="63"/>
      <name val="Arial"/>
      <family val="0"/>
    </font>
    <font>
      <b/>
      <sz val="7"/>
      <color indexed="63"/>
      <name val="Arial"/>
      <family val="0"/>
    </font>
    <font>
      <b/>
      <sz val="6"/>
      <color indexed="63"/>
      <name val="Arial"/>
      <family val="0"/>
    </font>
    <font>
      <sz val="6"/>
      <color indexed="63"/>
      <name val="Arial"/>
      <family val="0"/>
    </font>
    <font>
      <b/>
      <sz val="9"/>
      <color indexed="63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9"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</cellStyleXfs>
  <cellXfs count="60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/>
    </xf>
    <xf numFmtId="4" fontId="5" fillId="0" borderId="0" xfId="0" applyNumberFormat="1" applyAlignment="1">
      <alignment horizontal="right" vertical="top"/>
    </xf>
    <xf numFmtId="4" fontId="6" fillId="0" borderId="0" xfId="0" applyNumberFormat="1" applyAlignment="1">
      <alignment horizontal="center" vertical="top"/>
    </xf>
    <xf numFmtId="4" fontId="7" fillId="0" borderId="0" xfId="0" applyNumberFormat="1" applyAlignment="1">
      <alignment horizontal="center" vertical="top"/>
    </xf>
    <xf numFmtId="4" fontId="5" fillId="0" borderId="0" xfId="0" applyNumberFormat="1" applyAlignment="1">
      <alignment horizontal="center" vertical="top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Continuous" vertical="top"/>
    </xf>
    <xf numFmtId="4" fontId="0" fillId="0" borderId="2" xfId="0" applyNumberFormat="1" applyBorder="1" applyAlignment="1">
      <alignment horizontal="centerContinuous" vertical="top"/>
    </xf>
    <xf numFmtId="4" fontId="0" fillId="0" borderId="3" xfId="0" applyNumberFormat="1" applyBorder="1" applyAlignment="1">
      <alignment horizontal="centerContinuous" vertical="top"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 horizontal="centerContinuous" vertical="top"/>
    </xf>
    <xf numFmtId="4" fontId="0" fillId="0" borderId="6" xfId="0" applyNumberFormat="1" applyBorder="1" applyAlignment="1">
      <alignment horizontal="centerContinuous" vertical="top"/>
    </xf>
    <xf numFmtId="4" fontId="0" fillId="0" borderId="7" xfId="0" applyNumberFormat="1" applyBorder="1" applyAlignment="1">
      <alignment horizontal="centerContinuous" vertical="top"/>
    </xf>
    <xf numFmtId="4" fontId="5" fillId="0" borderId="8" xfId="0" applyNumberFormat="1" applyBorder="1" applyAlignment="1">
      <alignment horizontal="center" vertical="top"/>
    </xf>
    <xf numFmtId="4" fontId="5" fillId="0" borderId="9" xfId="0" applyNumberFormat="1" applyBorder="1" applyAlignment="1">
      <alignment horizontal="center" vertical="top"/>
    </xf>
    <xf numFmtId="4" fontId="5" fillId="0" borderId="10" xfId="0" applyNumberFormat="1" applyBorder="1" applyAlignment="1">
      <alignment horizontal="center" vertical="top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8" xfId="0" applyNumberFormat="1" applyBorder="1" applyAlignment="1">
      <alignment/>
    </xf>
    <xf numFmtId="4" fontId="9" fillId="0" borderId="8" xfId="0" applyNumberFormat="1" applyBorder="1" applyAlignment="1">
      <alignment horizontal="left" vertical="top"/>
    </xf>
    <xf numFmtId="4" fontId="10" fillId="0" borderId="8" xfId="0" applyNumberFormat="1" applyBorder="1" applyAlignment="1">
      <alignment horizontal="right" vertical="top"/>
    </xf>
    <xf numFmtId="4" fontId="7" fillId="0" borderId="8" xfId="0" applyNumberFormat="1" applyBorder="1" applyAlignment="1">
      <alignment horizontal="left" vertical="top"/>
    </xf>
    <xf numFmtId="4" fontId="11" fillId="0" borderId="8" xfId="0" applyNumberFormat="1" applyBorder="1" applyAlignment="1">
      <alignment horizontal="right" vertical="top"/>
    </xf>
    <xf numFmtId="4" fontId="0" fillId="0" borderId="4" xfId="0" applyNumberFormat="1" applyBorder="1" applyAlignment="1">
      <alignment horizontal="center"/>
    </xf>
    <xf numFmtId="4" fontId="1" fillId="0" borderId="12" xfId="0" applyNumberFormat="1" applyBorder="1" applyAlignment="1">
      <alignment horizontal="left" vertical="top"/>
    </xf>
    <xf numFmtId="4" fontId="5" fillId="0" borderId="8" xfId="0" applyNumberFormat="1" applyFont="1" applyBorder="1" applyAlignment="1">
      <alignment horizontal="center" vertical="top"/>
    </xf>
    <xf numFmtId="4" fontId="8" fillId="0" borderId="11" xfId="0" applyNumberFormat="1" applyBorder="1" applyAlignment="1">
      <alignment horizontal="left" vertical="top"/>
    </xf>
    <xf numFmtId="4" fontId="5" fillId="0" borderId="11" xfId="0" applyNumberFormat="1" applyBorder="1" applyAlignment="1">
      <alignment horizontal="center" vertical="top"/>
    </xf>
    <xf numFmtId="4" fontId="5" fillId="0" borderId="7" xfId="0" applyNumberFormat="1" applyBorder="1" applyAlignment="1">
      <alignment horizontal="center" vertical="top"/>
    </xf>
    <xf numFmtId="4" fontId="5" fillId="0" borderId="13" xfId="0" applyNumberFormat="1" applyBorder="1" applyAlignment="1">
      <alignment horizontal="center" vertical="top"/>
    </xf>
    <xf numFmtId="4" fontId="13" fillId="0" borderId="11" xfId="0" applyNumberFormat="1" applyFont="1" applyBorder="1" applyAlignment="1">
      <alignment horizontal="center" vertical="top"/>
    </xf>
    <xf numFmtId="4" fontId="8" fillId="0" borderId="8" xfId="0" applyNumberFormat="1" applyBorder="1" applyAlignment="1">
      <alignment horizontal="left" vertical="top"/>
    </xf>
    <xf numFmtId="4" fontId="10" fillId="0" borderId="0" xfId="0" applyNumberFormat="1" applyAlignment="1">
      <alignment horizontal="right" vertical="top"/>
    </xf>
    <xf numFmtId="4" fontId="11" fillId="0" borderId="0" xfId="0" applyNumberFormat="1" applyAlignment="1">
      <alignment horizontal="right" vertical="top"/>
    </xf>
    <xf numFmtId="4" fontId="12" fillId="0" borderId="10" xfId="0" applyNumberFormat="1" applyBorder="1" applyAlignment="1">
      <alignment horizontal="left" vertical="top"/>
    </xf>
    <xf numFmtId="4" fontId="10" fillId="0" borderId="10" xfId="0" applyNumberFormat="1" applyBorder="1" applyAlignment="1">
      <alignment horizontal="right" vertical="top"/>
    </xf>
    <xf numFmtId="4" fontId="10" fillId="0" borderId="13" xfId="0" applyNumberFormat="1" applyBorder="1" applyAlignment="1">
      <alignment horizontal="right" vertical="top"/>
    </xf>
    <xf numFmtId="4" fontId="0" fillId="0" borderId="0" xfId="0" applyNumberFormat="1" applyAlignment="1">
      <alignment horizontal="left" vertical="top"/>
    </xf>
    <xf numFmtId="4" fontId="9" fillId="0" borderId="12" xfId="0" applyNumberFormat="1" applyBorder="1" applyAlignment="1">
      <alignment horizontal="left" vertical="top"/>
    </xf>
    <xf numFmtId="4" fontId="7" fillId="0" borderId="12" xfId="0" applyNumberFormat="1" applyBorder="1" applyAlignment="1">
      <alignment horizontal="left" vertical="top"/>
    </xf>
    <xf numFmtId="4" fontId="0" fillId="0" borderId="14" xfId="0" applyNumberFormat="1" applyBorder="1" applyAlignment="1">
      <alignment/>
    </xf>
    <xf numFmtId="4" fontId="10" fillId="0" borderId="9" xfId="0" applyNumberFormat="1" applyBorder="1" applyAlignment="1">
      <alignment horizontal="right" vertical="top"/>
    </xf>
    <xf numFmtId="4" fontId="14" fillId="0" borderId="8" xfId="0" applyNumberFormat="1" applyFont="1" applyBorder="1" applyAlignment="1">
      <alignment/>
    </xf>
    <xf numFmtId="4" fontId="15" fillId="0" borderId="8" xfId="0" applyNumberFormat="1" applyFont="1" applyBorder="1" applyAlignment="1">
      <alignment horizontal="right" vertical="top"/>
    </xf>
    <xf numFmtId="4" fontId="14" fillId="0" borderId="8" xfId="0" applyNumberFormat="1" applyFont="1" applyBorder="1" applyAlignment="1">
      <alignment horizontal="right" vertical="top"/>
    </xf>
    <xf numFmtId="4" fontId="15" fillId="0" borderId="8" xfId="0" applyNumberFormat="1" applyFont="1" applyBorder="1" applyAlignment="1">
      <alignment/>
    </xf>
    <xf numFmtId="4" fontId="15" fillId="0" borderId="8" xfId="0" applyNumberFormat="1" applyFont="1" applyBorder="1" applyAlignment="1">
      <alignment horizontal="right"/>
    </xf>
    <xf numFmtId="4" fontId="5" fillId="0" borderId="3" xfId="0" applyNumberFormat="1" applyBorder="1" applyAlignment="1">
      <alignment horizontal="center" vertical="top"/>
    </xf>
    <xf numFmtId="4" fontId="8" fillId="0" borderId="12" xfId="0" applyNumberFormat="1" applyBorder="1" applyAlignment="1">
      <alignment horizontal="left" vertical="top"/>
    </xf>
    <xf numFmtId="4" fontId="1" fillId="0" borderId="8" xfId="0" applyNumberFormat="1" applyBorder="1" applyAlignment="1">
      <alignment horizontal="center" vertical="top"/>
    </xf>
    <xf numFmtId="4" fontId="8" fillId="0" borderId="11" xfId="0" applyNumberFormat="1" applyBorder="1" applyAlignment="1">
      <alignment horizontal="center" vertical="top"/>
    </xf>
    <xf numFmtId="4" fontId="5" fillId="0" borderId="0" xfId="0" applyNumberFormat="1" applyAlignment="1">
      <alignment horizontal="centerContinuous" vertical="top"/>
    </xf>
    <xf numFmtId="4" fontId="5" fillId="0" borderId="0" xfId="0" applyNumberFormat="1" applyFont="1" applyAlignment="1">
      <alignment horizontal="centerContinuous" vertical="top"/>
    </xf>
    <xf numFmtId="4" fontId="16" fillId="0" borderId="0" xfId="0" applyNumberFormat="1" applyFont="1" applyAlignment="1">
      <alignment horizontal="center" vertical="top"/>
    </xf>
    <xf numFmtId="16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right"/>
    </xf>
    <xf numFmtId="4" fontId="11" fillId="0" borderId="8" xfId="0" applyNumberFormat="1" applyFont="1" applyBorder="1" applyAlignment="1">
      <alignment horizontal="right" vertical="top"/>
    </xf>
    <xf numFmtId="4" fontId="14" fillId="0" borderId="8" xfId="0" applyNumberFormat="1" applyFont="1" applyBorder="1" applyAlignment="1">
      <alignment horizontal="right"/>
    </xf>
  </cellXfs>
  <cellStyles count="5">
    <cellStyle name="Normal" xfId="0"/>
    <cellStyle name="Currency" xfId="15"/>
    <cellStyle name="Currency [0]" xfId="16"/>
    <cellStyle name="Comma" xfId="17"/>
    <cellStyle name="Comma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55</xdr:row>
      <xdr:rowOff>142875</xdr:rowOff>
    </xdr:from>
    <xdr:to>
      <xdr:col>0</xdr:col>
      <xdr:colOff>2733675</xdr:colOff>
      <xdr:row>55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143000" y="9182100"/>
          <a:ext cx="1590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55</xdr:row>
      <xdr:rowOff>142875</xdr:rowOff>
    </xdr:from>
    <xdr:to>
      <xdr:col>3</xdr:col>
      <xdr:colOff>400050</xdr:colOff>
      <xdr:row>55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229100" y="9182100"/>
          <a:ext cx="1866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55</xdr:row>
      <xdr:rowOff>142875</xdr:rowOff>
    </xdr:from>
    <xdr:to>
      <xdr:col>7</xdr:col>
      <xdr:colOff>295275</xdr:colOff>
      <xdr:row>55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8067675" y="9182100"/>
          <a:ext cx="1352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6.7109375" style="2" customWidth="1"/>
    <col min="2" max="2" width="14.140625" style="2" customWidth="1"/>
    <col min="3" max="3" width="14.57421875" style="2" customWidth="1"/>
    <col min="4" max="4" width="13.7109375" style="2" customWidth="1"/>
    <col min="5" max="5" width="12.421875" style="2" customWidth="1"/>
    <col min="6" max="6" width="13.28125" style="2" customWidth="1"/>
    <col min="7" max="7" width="12.00390625" style="2" customWidth="1"/>
    <col min="8" max="8" width="13.421875" style="2" customWidth="1"/>
    <col min="9" max="9" width="13.7109375" style="2" customWidth="1"/>
    <col min="10" max="16384" width="9.140625" style="2" customWidth="1"/>
  </cols>
  <sheetData>
    <row r="1" spans="2:9" ht="15.75">
      <c r="B1" s="55" t="s">
        <v>0</v>
      </c>
      <c r="H1" s="3"/>
      <c r="I1" s="3"/>
    </row>
    <row r="2" ht="12.75">
      <c r="B2" s="4" t="s">
        <v>1</v>
      </c>
    </row>
    <row r="3" ht="12.75">
      <c r="B3" s="5" t="s">
        <v>2</v>
      </c>
    </row>
    <row r="4" spans="2:8" ht="13.5" thickBot="1">
      <c r="B4" s="6" t="s">
        <v>3</v>
      </c>
      <c r="H4" s="3" t="s">
        <v>4</v>
      </c>
    </row>
    <row r="5" spans="1:8" ht="12.75">
      <c r="A5" s="11"/>
      <c r="B5" s="10" t="s">
        <v>5</v>
      </c>
      <c r="C5" s="9"/>
      <c r="D5" s="8" t="s">
        <v>6</v>
      </c>
      <c r="E5" s="9"/>
      <c r="F5" s="8" t="s">
        <v>7</v>
      </c>
      <c r="G5" s="10"/>
      <c r="H5" s="11"/>
    </row>
    <row r="6" spans="1:8" ht="13.5" thickBot="1">
      <c r="A6" s="51" t="s">
        <v>8</v>
      </c>
      <c r="B6" s="14"/>
      <c r="C6" s="13"/>
      <c r="D6" s="12"/>
      <c r="E6" s="13"/>
      <c r="F6" s="12"/>
      <c r="G6" s="14"/>
      <c r="H6" s="15" t="s">
        <v>9</v>
      </c>
    </row>
    <row r="7" spans="1:8" ht="13.5" thickBot="1">
      <c r="A7" s="52" t="s">
        <v>10</v>
      </c>
      <c r="B7" s="49" t="s">
        <v>11</v>
      </c>
      <c r="C7" s="17" t="s">
        <v>12</v>
      </c>
      <c r="D7" s="17" t="s">
        <v>13</v>
      </c>
      <c r="E7" s="17" t="s">
        <v>14</v>
      </c>
      <c r="F7" s="17" t="s">
        <v>13</v>
      </c>
      <c r="G7" s="16" t="s">
        <v>14</v>
      </c>
      <c r="H7" s="18"/>
    </row>
    <row r="8" spans="1:8" ht="12.75">
      <c r="A8" s="50"/>
      <c r="B8" s="11"/>
      <c r="C8" s="42"/>
      <c r="D8" s="20"/>
      <c r="E8" s="20"/>
      <c r="F8" s="20"/>
      <c r="G8" s="20"/>
      <c r="H8" s="20"/>
    </row>
    <row r="9" spans="1:8" ht="12.75">
      <c r="A9" s="40" t="s">
        <v>15</v>
      </c>
      <c r="B9" s="22">
        <v>1494510000</v>
      </c>
      <c r="C9" s="22">
        <v>1494510000</v>
      </c>
      <c r="D9" s="48">
        <v>267908054.68</v>
      </c>
      <c r="E9" s="45">
        <v>237744533.46</v>
      </c>
      <c r="F9" s="48">
        <f>D9+281390240.59</f>
        <v>549298295.27</v>
      </c>
      <c r="G9" s="45">
        <v>519195198.35</v>
      </c>
      <c r="H9" s="45" t="s">
        <v>16</v>
      </c>
    </row>
    <row r="10" spans="1:8" ht="12.75">
      <c r="A10" s="41" t="s">
        <v>17</v>
      </c>
      <c r="B10" s="24">
        <v>405690000</v>
      </c>
      <c r="C10" s="24">
        <v>405690000</v>
      </c>
      <c r="D10" s="44">
        <v>60771989.85</v>
      </c>
      <c r="E10" s="46">
        <v>62097492.51</v>
      </c>
      <c r="F10" s="59">
        <f>D10+111052340.05</f>
        <v>171824329.9</v>
      </c>
      <c r="G10" s="46">
        <v>168464129.14</v>
      </c>
      <c r="H10" s="46" t="s">
        <v>18</v>
      </c>
    </row>
    <row r="11" spans="1:8" ht="12.75">
      <c r="A11" s="41" t="s">
        <v>19</v>
      </c>
      <c r="B11" s="24">
        <v>362000000</v>
      </c>
      <c r="C11" s="24">
        <v>362000000</v>
      </c>
      <c r="D11" s="44">
        <v>55100000</v>
      </c>
      <c r="E11" s="46">
        <v>56580950.44</v>
      </c>
      <c r="F11" s="59">
        <f>D11+93232222.56</f>
        <v>148332222.56</v>
      </c>
      <c r="G11" s="46">
        <v>146463452.46</v>
      </c>
      <c r="H11" s="46" t="s">
        <v>20</v>
      </c>
    </row>
    <row r="12" spans="1:8" ht="12.75">
      <c r="A12" s="41" t="s">
        <v>21</v>
      </c>
      <c r="B12" s="24">
        <v>168000000</v>
      </c>
      <c r="C12" s="24">
        <v>168000000</v>
      </c>
      <c r="D12" s="44">
        <v>22600000</v>
      </c>
      <c r="E12" s="46">
        <v>21337378.38</v>
      </c>
      <c r="F12" s="59">
        <f>D12+62230958.23</f>
        <v>84830958.22999999</v>
      </c>
      <c r="G12" s="46">
        <v>78859536.27</v>
      </c>
      <c r="H12" s="46" t="s">
        <v>22</v>
      </c>
    </row>
    <row r="13" spans="1:8" ht="12.75">
      <c r="A13" s="41" t="s">
        <v>23</v>
      </c>
      <c r="B13" s="24">
        <v>129000000</v>
      </c>
      <c r="C13" s="24">
        <v>129000000</v>
      </c>
      <c r="D13" s="44">
        <v>16200000</v>
      </c>
      <c r="E13" s="46">
        <v>15871477.3</v>
      </c>
      <c r="F13" s="59">
        <f>D13+56903877.9</f>
        <v>73103877.9</v>
      </c>
      <c r="G13" s="46">
        <v>68762373.58</v>
      </c>
      <c r="H13" s="46" t="s">
        <v>24</v>
      </c>
    </row>
    <row r="14" spans="1:8" ht="12.75">
      <c r="A14" s="41" t="s">
        <v>25</v>
      </c>
      <c r="B14" s="24">
        <v>39000000</v>
      </c>
      <c r="C14" s="24">
        <v>39000000</v>
      </c>
      <c r="D14" s="44">
        <v>6400000</v>
      </c>
      <c r="E14" s="46">
        <v>5465901.08</v>
      </c>
      <c r="F14" s="59">
        <f>D14+5327080.23</f>
        <v>11727080.23</v>
      </c>
      <c r="G14" s="46">
        <v>10097162.69</v>
      </c>
      <c r="H14" s="46" t="s">
        <v>26</v>
      </c>
    </row>
    <row r="15" spans="1:8" ht="12.75">
      <c r="A15" s="41" t="s">
        <v>27</v>
      </c>
      <c r="B15" s="24">
        <v>194000000</v>
      </c>
      <c r="C15" s="24">
        <v>194000000</v>
      </c>
      <c r="D15" s="44">
        <v>32500000</v>
      </c>
      <c r="E15" s="46">
        <v>35243572.06</v>
      </c>
      <c r="F15" s="59">
        <f>D15+31001264.33</f>
        <v>63501264.33</v>
      </c>
      <c r="G15" s="46">
        <v>67603916.19</v>
      </c>
      <c r="H15" s="46" t="s">
        <v>28</v>
      </c>
    </row>
    <row r="16" spans="1:8" ht="12.75">
      <c r="A16" s="41" t="s">
        <v>29</v>
      </c>
      <c r="B16" s="24">
        <v>194000000</v>
      </c>
      <c r="C16" s="24">
        <v>194000000</v>
      </c>
      <c r="D16" s="44">
        <v>32500000</v>
      </c>
      <c r="E16" s="46">
        <v>35243572.06</v>
      </c>
      <c r="F16" s="59">
        <f>D16+31001264.33</f>
        <v>63501264.33</v>
      </c>
      <c r="G16" s="46">
        <v>67603916.19</v>
      </c>
      <c r="H16" s="46" t="s">
        <v>28</v>
      </c>
    </row>
    <row r="17" spans="1:8" ht="12.75">
      <c r="A17" s="19"/>
      <c r="B17" s="20"/>
      <c r="C17" s="20"/>
      <c r="D17" s="44"/>
      <c r="E17" s="44"/>
      <c r="F17" s="59"/>
      <c r="G17" s="44"/>
      <c r="H17" s="44"/>
    </row>
    <row r="18" spans="1:8" ht="12.75">
      <c r="A18" s="41" t="s">
        <v>30</v>
      </c>
      <c r="B18" s="24">
        <v>42690000</v>
      </c>
      <c r="C18" s="24">
        <v>42690000</v>
      </c>
      <c r="D18" s="44">
        <v>5511989.85</v>
      </c>
      <c r="E18" s="46">
        <v>5410918.6</v>
      </c>
      <c r="F18" s="59">
        <f>D18+17685311.53</f>
        <v>23197301.380000003</v>
      </c>
      <c r="G18" s="46">
        <v>21788463.55</v>
      </c>
      <c r="H18" s="46" t="s">
        <v>31</v>
      </c>
    </row>
    <row r="19" spans="1:8" ht="12.75">
      <c r="A19" s="41" t="s">
        <v>32</v>
      </c>
      <c r="B19" s="24">
        <v>1000000</v>
      </c>
      <c r="C19" s="24">
        <v>1000000</v>
      </c>
      <c r="D19" s="44">
        <v>160000</v>
      </c>
      <c r="E19" s="46">
        <v>105623.47</v>
      </c>
      <c r="F19" s="59">
        <f>D19+134805.96</f>
        <v>294805.95999999996</v>
      </c>
      <c r="G19" s="46">
        <v>212213.13</v>
      </c>
      <c r="H19" s="46" t="s">
        <v>33</v>
      </c>
    </row>
    <row r="20" spans="1:8" ht="12.75">
      <c r="A20" s="41" t="s">
        <v>34</v>
      </c>
      <c r="B20" s="24">
        <v>38000000</v>
      </c>
      <c r="C20" s="24">
        <v>38000000</v>
      </c>
      <c r="D20" s="44">
        <v>5442224.1</v>
      </c>
      <c r="E20" s="46">
        <v>5467404.76</v>
      </c>
      <c r="F20" s="59">
        <f>D20+5860000</f>
        <v>11302224.1</v>
      </c>
      <c r="G20" s="46">
        <v>11665147.42</v>
      </c>
      <c r="H20" s="46" t="s">
        <v>35</v>
      </c>
    </row>
    <row r="21" spans="1:8" ht="12.75">
      <c r="A21" s="41" t="s">
        <v>36</v>
      </c>
      <c r="B21" s="24">
        <v>13355000</v>
      </c>
      <c r="C21" s="24">
        <v>13355000</v>
      </c>
      <c r="D21" s="44">
        <v>2717789.32</v>
      </c>
      <c r="E21" s="46">
        <v>2785737.71</v>
      </c>
      <c r="F21" s="59">
        <f>D21+1591878.11</f>
        <v>4309667.43</v>
      </c>
      <c r="G21" s="46">
        <v>4971581.98</v>
      </c>
      <c r="H21" s="46" t="s">
        <v>37</v>
      </c>
    </row>
    <row r="22" spans="1:8" ht="12.75">
      <c r="A22" s="41" t="s">
        <v>38</v>
      </c>
      <c r="B22" s="20"/>
      <c r="C22" s="20"/>
      <c r="D22" s="44"/>
      <c r="E22" s="44"/>
      <c r="F22" s="59"/>
      <c r="G22" s="44"/>
      <c r="H22" s="46" t="s">
        <v>39</v>
      </c>
    </row>
    <row r="23" spans="1:8" ht="12.75">
      <c r="A23" s="41" t="s">
        <v>40</v>
      </c>
      <c r="B23" s="20"/>
      <c r="C23" s="20"/>
      <c r="D23" s="44"/>
      <c r="E23" s="44"/>
      <c r="F23" s="59"/>
      <c r="G23" s="44"/>
      <c r="H23" s="46" t="s">
        <v>39</v>
      </c>
    </row>
    <row r="24" spans="1:8" ht="12.75">
      <c r="A24" s="41" t="s">
        <v>41</v>
      </c>
      <c r="B24" s="24">
        <v>352440000</v>
      </c>
      <c r="C24" s="24">
        <v>352440000</v>
      </c>
      <c r="D24" s="44">
        <v>52434829.72</v>
      </c>
      <c r="E24" s="46">
        <v>60982145.3</v>
      </c>
      <c r="F24" s="59">
        <f>D24+58725000</f>
        <v>111159829.72</v>
      </c>
      <c r="G24" s="46">
        <v>113517343.36</v>
      </c>
      <c r="H24" s="46" t="s">
        <v>42</v>
      </c>
    </row>
    <row r="25" spans="1:8" ht="12.75">
      <c r="A25" s="41" t="s">
        <v>43</v>
      </c>
      <c r="B25" s="24">
        <v>583866000</v>
      </c>
      <c r="C25" s="24">
        <v>583866000</v>
      </c>
      <c r="D25" s="44">
        <v>131193275.55</v>
      </c>
      <c r="E25" s="46">
        <v>92996743.1</v>
      </c>
      <c r="F25" s="59">
        <f>D25+95570944.69</f>
        <v>226764220.24</v>
      </c>
      <c r="G25" s="46">
        <v>196594730.01</v>
      </c>
      <c r="H25" s="46" t="s">
        <v>44</v>
      </c>
    </row>
    <row r="26" spans="1:8" ht="12.75">
      <c r="A26" s="41" t="s">
        <v>45</v>
      </c>
      <c r="B26" s="24">
        <v>101159000</v>
      </c>
      <c r="C26" s="24">
        <v>101159000</v>
      </c>
      <c r="D26" s="44">
        <v>15347946.14</v>
      </c>
      <c r="E26" s="46">
        <v>13415010.08</v>
      </c>
      <c r="F26" s="59">
        <f>D26+8590077.74</f>
        <v>23938023.880000003</v>
      </c>
      <c r="G26" s="46">
        <v>23982266.44</v>
      </c>
      <c r="H26" s="46" t="s">
        <v>46</v>
      </c>
    </row>
    <row r="27" spans="1:8" ht="12.75">
      <c r="A27" s="19"/>
      <c r="B27" s="20"/>
      <c r="C27" s="20"/>
      <c r="D27" s="44"/>
      <c r="E27" s="44"/>
      <c r="F27" s="59"/>
      <c r="G27" s="44"/>
      <c r="H27" s="44"/>
    </row>
    <row r="28" spans="1:8" ht="12.75">
      <c r="A28" s="40" t="s">
        <v>47</v>
      </c>
      <c r="B28" s="22">
        <v>42490000</v>
      </c>
      <c r="C28" s="22">
        <v>42490000</v>
      </c>
      <c r="D28" s="47">
        <v>9107564.91</v>
      </c>
      <c r="E28" s="45">
        <v>671521.65</v>
      </c>
      <c r="F28" s="59">
        <f>D28+5128152.69</f>
        <v>14235717.600000001</v>
      </c>
      <c r="G28" s="45">
        <v>1461868.77</v>
      </c>
      <c r="H28" s="45" t="s">
        <v>48</v>
      </c>
    </row>
    <row r="29" spans="1:8" ht="12.75">
      <c r="A29" s="41" t="s">
        <v>49</v>
      </c>
      <c r="B29" s="24">
        <v>39000000</v>
      </c>
      <c r="C29" s="24">
        <v>39000000</v>
      </c>
      <c r="D29" s="44">
        <v>6500000</v>
      </c>
      <c r="E29" s="46">
        <v>671521.65</v>
      </c>
      <c r="F29" s="59">
        <f>D29+3272708.21</f>
        <v>9772708.21</v>
      </c>
      <c r="G29" s="46">
        <v>694229.86</v>
      </c>
      <c r="H29" s="46" t="s">
        <v>50</v>
      </c>
    </row>
    <row r="30" spans="1:8" ht="12.75">
      <c r="A30" s="41" t="s">
        <v>51</v>
      </c>
      <c r="B30" s="24">
        <v>40000</v>
      </c>
      <c r="C30" s="24">
        <v>40000</v>
      </c>
      <c r="D30" s="44">
        <v>1187638.91</v>
      </c>
      <c r="E30" s="44"/>
      <c r="F30" s="59">
        <f>D30+1176944.48</f>
        <v>2364583.3899999997</v>
      </c>
      <c r="G30" s="46">
        <v>587638.91</v>
      </c>
      <c r="H30" s="46" t="s">
        <v>52</v>
      </c>
    </row>
    <row r="31" spans="1:8" ht="12.75">
      <c r="A31" s="41" t="s">
        <v>53</v>
      </c>
      <c r="B31" s="24">
        <v>40000</v>
      </c>
      <c r="C31" s="24">
        <v>40000</v>
      </c>
      <c r="D31" s="44"/>
      <c r="E31" s="44"/>
      <c r="F31" s="59">
        <f>D31</f>
        <v>0</v>
      </c>
      <c r="G31" s="44"/>
      <c r="H31" s="46" t="s">
        <v>39</v>
      </c>
    </row>
    <row r="32" spans="1:8" ht="13.5" thickBot="1">
      <c r="A32" s="41" t="s">
        <v>54</v>
      </c>
      <c r="B32" s="24">
        <v>3450000</v>
      </c>
      <c r="C32" s="24">
        <v>3450000</v>
      </c>
      <c r="D32" s="44">
        <v>1419926</v>
      </c>
      <c r="E32" s="44"/>
      <c r="F32" s="59">
        <f>D32+678500</f>
        <v>2098426</v>
      </c>
      <c r="G32" s="46">
        <v>180000</v>
      </c>
      <c r="H32" s="46" t="s">
        <v>55</v>
      </c>
    </row>
    <row r="33" spans="1:8" ht="13.5" thickBot="1">
      <c r="A33" s="36" t="s">
        <v>56</v>
      </c>
      <c r="B33" s="43" t="s">
        <v>57</v>
      </c>
      <c r="C33" s="43" t="s">
        <v>57</v>
      </c>
      <c r="D33" s="37">
        <f>D9+D28</f>
        <v>277015619.59000003</v>
      </c>
      <c r="E33" s="37" t="s">
        <v>58</v>
      </c>
      <c r="F33" s="37">
        <f>F9+F28</f>
        <v>563534012.87</v>
      </c>
      <c r="G33" s="37" t="s">
        <v>59</v>
      </c>
      <c r="H33" s="37" t="s">
        <v>60</v>
      </c>
    </row>
    <row r="34" spans="1:8" ht="12.75">
      <c r="A34" s="7"/>
      <c r="B34" s="8" t="s">
        <v>61</v>
      </c>
      <c r="C34" s="9"/>
      <c r="D34" s="8" t="s">
        <v>6</v>
      </c>
      <c r="E34" s="9"/>
      <c r="F34" s="8" t="s">
        <v>7</v>
      </c>
      <c r="G34" s="10"/>
      <c r="H34" s="25" t="s">
        <v>62</v>
      </c>
    </row>
    <row r="35" spans="1:8" ht="13.5" thickBot="1">
      <c r="A35" s="26" t="s">
        <v>63</v>
      </c>
      <c r="B35" s="12"/>
      <c r="C35" s="13"/>
      <c r="D35" s="12"/>
      <c r="E35" s="13"/>
      <c r="F35" s="12"/>
      <c r="G35" s="14"/>
      <c r="H35" s="27" t="s">
        <v>64</v>
      </c>
    </row>
    <row r="36" spans="1:8" ht="13.5" thickBot="1">
      <c r="A36" s="28" t="s">
        <v>65</v>
      </c>
      <c r="B36" s="29" t="s">
        <v>11</v>
      </c>
      <c r="C36" s="30" t="s">
        <v>12</v>
      </c>
      <c r="D36" s="17" t="s">
        <v>66</v>
      </c>
      <c r="E36" s="31" t="s">
        <v>67</v>
      </c>
      <c r="F36" s="17" t="s">
        <v>66</v>
      </c>
      <c r="G36" s="31" t="s">
        <v>67</v>
      </c>
      <c r="H36" s="32" t="s">
        <v>68</v>
      </c>
    </row>
    <row r="37" spans="1:8" ht="12.75">
      <c r="A37" s="33"/>
      <c r="B37" s="20"/>
      <c r="D37" s="20"/>
      <c r="F37" s="20"/>
      <c r="H37" s="20"/>
    </row>
    <row r="38" spans="1:8" ht="12.75">
      <c r="A38" s="21" t="s">
        <v>69</v>
      </c>
      <c r="B38" s="47">
        <f aca="true" t="shared" si="0" ref="B38:H38">SUM(B39:B41)</f>
        <v>1401890000</v>
      </c>
      <c r="C38" s="47">
        <f t="shared" si="0"/>
        <v>1418275189.4299998</v>
      </c>
      <c r="D38" s="47">
        <f t="shared" si="0"/>
        <v>238614728.53999996</v>
      </c>
      <c r="E38" s="47">
        <f t="shared" si="0"/>
        <v>228541209.86999995</v>
      </c>
      <c r="F38" s="47">
        <f t="shared" si="0"/>
        <v>437560080.34000003</v>
      </c>
      <c r="G38" s="47">
        <f t="shared" si="0"/>
        <v>399228006.49</v>
      </c>
      <c r="H38" s="47">
        <f t="shared" si="0"/>
        <v>980715109.0899999</v>
      </c>
    </row>
    <row r="39" spans="1:8" ht="12.75">
      <c r="A39" s="23" t="s">
        <v>70</v>
      </c>
      <c r="B39" s="24">
        <v>435000000</v>
      </c>
      <c r="C39" s="35">
        <v>435000000</v>
      </c>
      <c r="D39" s="24">
        <f>58782436.87+7708421.93-4095973.2</f>
        <v>62394885.599999994</v>
      </c>
      <c r="E39" s="35">
        <f>58595359.79+7708421.93-4095973.2</f>
        <v>62207808.519999996</v>
      </c>
      <c r="F39" s="24">
        <f>117781465.48+7708421.93</f>
        <v>125489887.41</v>
      </c>
      <c r="G39" s="35">
        <f>117537791.41+7708421.93</f>
        <v>125246213.34</v>
      </c>
      <c r="H39" s="24">
        <f>C39-F39</f>
        <v>309510112.59000003</v>
      </c>
    </row>
    <row r="40" spans="1:8" ht="12.75">
      <c r="A40" s="23" t="s">
        <v>71</v>
      </c>
      <c r="B40" s="24">
        <v>26709000</v>
      </c>
      <c r="C40" s="35">
        <v>26709000</v>
      </c>
      <c r="D40" s="24">
        <v>10266620.22</v>
      </c>
      <c r="E40" s="35">
        <v>10266620.22</v>
      </c>
      <c r="F40" s="24">
        <v>12582472.95</v>
      </c>
      <c r="G40" s="35">
        <v>12582472.95</v>
      </c>
      <c r="H40" s="24">
        <f>C40-F40</f>
        <v>14126527.05</v>
      </c>
    </row>
    <row r="41" spans="1:8" ht="12.75">
      <c r="A41" s="23" t="s">
        <v>72</v>
      </c>
      <c r="B41" s="24">
        <v>940181000</v>
      </c>
      <c r="C41" s="35">
        <v>956566189.43</v>
      </c>
      <c r="D41" s="24">
        <f>164206152.23+3251563.92-1504493.43</f>
        <v>165953222.71999997</v>
      </c>
      <c r="E41" s="35">
        <f>154319710.64+3251563.92-1504493.43</f>
        <v>156066781.12999997</v>
      </c>
      <c r="F41" s="24">
        <f>296236156.06+3251563.92</f>
        <v>299487719.98</v>
      </c>
      <c r="G41" s="35">
        <f>258147756.28+3251563.92</f>
        <v>261399320.2</v>
      </c>
      <c r="H41" s="24">
        <f>C41-F41</f>
        <v>657078469.4499999</v>
      </c>
    </row>
    <row r="42" spans="1:8" ht="12.75">
      <c r="A42" s="23"/>
      <c r="B42" s="24"/>
      <c r="C42" s="35"/>
      <c r="D42" s="24"/>
      <c r="E42" s="35"/>
      <c r="F42" s="24"/>
      <c r="G42" s="35"/>
      <c r="H42" s="24"/>
    </row>
    <row r="43" spans="1:8" ht="12.75">
      <c r="A43" s="21" t="s">
        <v>73</v>
      </c>
      <c r="B43" s="22">
        <f aca="true" t="shared" si="1" ref="B43:H43">SUM(B44:B46)</f>
        <v>120110000</v>
      </c>
      <c r="C43" s="22">
        <f t="shared" si="1"/>
        <v>120317847.17</v>
      </c>
      <c r="D43" s="22">
        <f t="shared" si="1"/>
        <v>17589073.56</v>
      </c>
      <c r="E43" s="22">
        <f t="shared" si="1"/>
        <v>17381019.409999996</v>
      </c>
      <c r="F43" s="22">
        <f t="shared" si="1"/>
        <v>37361603.18</v>
      </c>
      <c r="G43" s="22">
        <f t="shared" si="1"/>
        <v>36915072.449999996</v>
      </c>
      <c r="H43" s="22">
        <f t="shared" si="1"/>
        <v>82956243.99000001</v>
      </c>
    </row>
    <row r="44" spans="1:8" ht="12.75">
      <c r="A44" s="23" t="s">
        <v>74</v>
      </c>
      <c r="B44" s="24">
        <v>71280000</v>
      </c>
      <c r="C44" s="35">
        <v>79844147.17</v>
      </c>
      <c r="D44" s="24">
        <f>6068660+51391.87-17559.08</f>
        <v>6102492.79</v>
      </c>
      <c r="E44" s="35">
        <f>5860605.85+51391.87-17559.08</f>
        <v>5894438.64</v>
      </c>
      <c r="F44" s="24">
        <f>10723849.09+51391.87</f>
        <v>10775240.959999999</v>
      </c>
      <c r="G44" s="35">
        <f>10277318.36+51391.87</f>
        <v>10328710.229999999</v>
      </c>
      <c r="H44" s="24">
        <f>C44-F44</f>
        <v>69068906.21000001</v>
      </c>
    </row>
    <row r="45" spans="1:8" ht="12.75">
      <c r="A45" s="23" t="s">
        <v>75</v>
      </c>
      <c r="B45" s="24">
        <v>26330000</v>
      </c>
      <c r="C45" s="35">
        <v>17973700</v>
      </c>
      <c r="D45" s="24">
        <v>1388679.48</v>
      </c>
      <c r="E45" s="35">
        <v>1388679.48</v>
      </c>
      <c r="F45" s="24">
        <v>13002986.57</v>
      </c>
      <c r="G45" s="35">
        <v>13002986.57</v>
      </c>
      <c r="H45" s="24">
        <f>C45-F45</f>
        <v>4970713.43</v>
      </c>
    </row>
    <row r="46" spans="1:8" ht="12.75">
      <c r="A46" s="23" t="s">
        <v>76</v>
      </c>
      <c r="B46" s="24">
        <v>22500000</v>
      </c>
      <c r="C46" s="35">
        <v>22500000</v>
      </c>
      <c r="D46" s="58">
        <v>10097901.29</v>
      </c>
      <c r="E46" s="35">
        <v>10097901.29</v>
      </c>
      <c r="F46" s="24">
        <v>13583375.65</v>
      </c>
      <c r="G46" s="35">
        <v>13583375.65</v>
      </c>
      <c r="H46" s="24">
        <f>C46-F46</f>
        <v>8916624.35</v>
      </c>
    </row>
    <row r="47" spans="1:8" ht="12.75">
      <c r="A47" s="20"/>
      <c r="B47" s="20"/>
      <c r="D47" s="20"/>
      <c r="F47" s="20"/>
      <c r="H47" s="20"/>
    </row>
    <row r="48" spans="1:8" ht="12.75">
      <c r="A48" s="21" t="s">
        <v>77</v>
      </c>
      <c r="B48" s="22">
        <v>15000000</v>
      </c>
      <c r="C48" s="34">
        <v>2240000</v>
      </c>
      <c r="D48" s="20"/>
      <c r="F48" s="20"/>
      <c r="H48" s="22" t="s">
        <v>78</v>
      </c>
    </row>
    <row r="49" spans="1:8" ht="13.5" thickBot="1">
      <c r="A49" s="20"/>
      <c r="B49" s="22"/>
      <c r="D49" s="20"/>
      <c r="F49" s="20"/>
      <c r="H49" s="20"/>
    </row>
    <row r="50" spans="1:8" ht="13.5" thickBot="1">
      <c r="A50" s="36" t="s">
        <v>79</v>
      </c>
      <c r="B50" s="37" t="s">
        <v>80</v>
      </c>
      <c r="C50" s="38" t="s">
        <v>81</v>
      </c>
      <c r="D50" s="37">
        <f>D38+D43</f>
        <v>256203802.09999996</v>
      </c>
      <c r="E50" s="38">
        <f>E38+E43</f>
        <v>245922229.27999994</v>
      </c>
      <c r="F50" s="37">
        <f>F38+F43</f>
        <v>474921683.52000004</v>
      </c>
      <c r="G50" s="38">
        <f>G38+G43</f>
        <v>436143078.94</v>
      </c>
      <c r="H50" s="37">
        <f>H38+H43</f>
        <v>1063671353.0799999</v>
      </c>
    </row>
    <row r="51" spans="1:8" ht="13.5" thickBot="1">
      <c r="A51" s="36" t="s">
        <v>82</v>
      </c>
      <c r="B51" s="37">
        <f aca="true" t="shared" si="2" ref="B51:H51">B9+B28-(B38+B43)</f>
        <v>15000000</v>
      </c>
      <c r="C51" s="37">
        <f t="shared" si="2"/>
        <v>-1593036.5999999046</v>
      </c>
      <c r="D51" s="37">
        <f t="shared" si="2"/>
        <v>20811817.49000007</v>
      </c>
      <c r="E51" s="37">
        <f t="shared" si="2"/>
        <v>-7506174.169999927</v>
      </c>
      <c r="F51" s="37">
        <f t="shared" si="2"/>
        <v>88612329.34999996</v>
      </c>
      <c r="G51" s="37">
        <f t="shared" si="2"/>
        <v>84513988.18</v>
      </c>
      <c r="H51" s="37">
        <f t="shared" si="2"/>
        <v>-47328420.19999993</v>
      </c>
    </row>
    <row r="52" spans="7:8" ht="12.75">
      <c r="G52" s="57" t="s">
        <v>83</v>
      </c>
      <c r="H52" s="56">
        <f ca="1">NOW()</f>
        <v>37035.46292650463</v>
      </c>
    </row>
    <row r="56" ht="12.75">
      <c r="K56" s="39"/>
    </row>
    <row r="57" spans="1:8" ht="12.75">
      <c r="A57" s="6" t="s">
        <v>84</v>
      </c>
      <c r="B57" s="53" t="s">
        <v>85</v>
      </c>
      <c r="C57" s="53"/>
      <c r="D57" s="53"/>
      <c r="F57" s="54" t="s">
        <v>86</v>
      </c>
      <c r="G57" s="54"/>
      <c r="H57" s="54"/>
    </row>
    <row r="58" spans="1:8" ht="12.75">
      <c r="A58" s="6" t="s">
        <v>87</v>
      </c>
      <c r="B58" s="53" t="s">
        <v>88</v>
      </c>
      <c r="C58" s="53"/>
      <c r="D58" s="53"/>
      <c r="F58" s="54" t="s">
        <v>89</v>
      </c>
      <c r="G58" s="54"/>
      <c r="H58" s="54"/>
    </row>
  </sheetData>
  <printOptions horizontalCentered="1" verticalCentered="1"/>
  <pageMargins left="0" right="0" top="0" bottom="0" header="0.492125985" footer="0.492125985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edgar</cp:lastModifiedBy>
  <cp:lastPrinted>2001-05-24T14:06:48Z</cp:lastPrinted>
  <dcterms:created xsi:type="dcterms:W3CDTF">2001-05-23T20:24:24Z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